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480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'Foglio1'!$A$1:$F$174</definedName>
    <definedName name="finale" localSheetId="0">'Foglio1'!$A$156</definedName>
    <definedName name="gironeA" localSheetId="0">'Foglio1'!$A$11</definedName>
    <definedName name="gironeB" localSheetId="0">'Foglio1'!$A$26</definedName>
    <definedName name="gironeC" localSheetId="0">'Foglio1'!$A$41</definedName>
    <definedName name="gironeD" localSheetId="0">'Foglio1'!$A$56</definedName>
    <definedName name="gironeE" localSheetId="0">'Foglio1'!$A$71</definedName>
    <definedName name="gironeF" localSheetId="0">'Foglio1'!$A$86</definedName>
    <definedName name="gironeG" localSheetId="0">'Foglio1'!$A$101</definedName>
    <definedName name="gironeH" localSheetId="0">'Foglio1'!$A$115</definedName>
    <definedName name="ottavi" localSheetId="0">'Foglio1'!$A$125</definedName>
    <definedName name="quarti" localSheetId="0">'Foglio1'!$A$137</definedName>
    <definedName name="semifinali" localSheetId="0">'Foglio1'!$A$145</definedName>
    <definedName name="terzoposto" localSheetId="0">'Foglio1'!$A$151</definedName>
  </definedNames>
  <calcPr fullCalcOnLoad="1"/>
</workbook>
</file>

<file path=xl/sharedStrings.xml><?xml version="1.0" encoding="utf-8"?>
<sst xmlns="http://schemas.openxmlformats.org/spreadsheetml/2006/main" count="407" uniqueCount="194">
  <si>
    <t>Ghana – Australia</t>
  </si>
  <si>
    <t>Ghana – Germania</t>
  </si>
  <si>
    <t>Australia – Serbia</t>
  </si>
  <si>
    <t>CALENDARIO E RISULTATI GIRONE E – MONDIALI 2010</t>
  </si>
  <si>
    <t>Olanda – Danimarca</t>
  </si>
  <si>
    <t>Giappone – Camerun</t>
  </si>
  <si>
    <t>Camerun – Danimarca</t>
  </si>
  <si>
    <t>Danimarca – Giappone</t>
  </si>
  <si>
    <t>Camerun – Olanda</t>
  </si>
  <si>
    <t>CALENDARIO E RISULTATI GIRONE F – MONDIALI 2010</t>
  </si>
  <si>
    <t>Nuova Zelanda – Slovacchia</t>
  </si>
  <si>
    <t>Slovacchia – Paraguay</t>
  </si>
  <si>
    <t>Paraguay – Nuova Zelanda</t>
  </si>
  <si>
    <t>CALENDARIO E RISULTATI GIRONE G – MONDIALI 2010</t>
  </si>
  <si>
    <t>Costa d'Avorio – Portogallo</t>
  </si>
  <si>
    <t>Brasile – Costa d'Avorio</t>
  </si>
  <si>
    <t>Portogallo – Brasile</t>
  </si>
  <si>
    <t>CALENDARIO E RISULTATI GIRONE H – MONDIALI 2010</t>
  </si>
  <si>
    <t>Honduras – Cile</t>
  </si>
  <si>
    <t>Spagna – Svizzera</t>
  </si>
  <si>
    <t>Cile – Svizzera</t>
  </si>
  <si>
    <t>Spagna – Honduras</t>
  </si>
  <si>
    <t>Cile – Spagna</t>
  </si>
  <si>
    <t>Svizzera – Honduras</t>
  </si>
  <si>
    <t>CALENDARIO E RISULTATI OTTAVI DI FINALE – MONDIALI 2010</t>
  </si>
  <si>
    <t>Prima Girone A – Seconda Girone B</t>
  </si>
  <si>
    <t>Prima Girone C – Seconda Girone D</t>
  </si>
  <si>
    <t>Prima Girone D – Seconda Girone C</t>
  </si>
  <si>
    <t>Prima Girone B – Seconda Girone A</t>
  </si>
  <si>
    <t>Corea del Sud – Grecia</t>
  </si>
  <si>
    <t>Argentina – Corea del Sud</t>
  </si>
  <si>
    <t>Nigeria – Corea del Sud</t>
  </si>
  <si>
    <t>Brasile – Corea del Nord</t>
  </si>
  <si>
    <t>Portogallo – Corea del Nord</t>
  </si>
  <si>
    <t>Corea del Nord – Costa d'Avorio</t>
  </si>
  <si>
    <t>Prima Girone E – Seconda Girone F</t>
  </si>
  <si>
    <t>Prima Girone G – Seconda Girone H</t>
  </si>
  <si>
    <t>Prima Girone F – Seconda Girone E</t>
  </si>
  <si>
    <t>Prima Girone H – Seconda Girone G</t>
  </si>
  <si>
    <t>CALENDARIO E RISULTATI QUARTI DI FINALE – MONDIALI 2010</t>
  </si>
  <si>
    <t>Vincente Partita 53 – Vincente Partita 54</t>
  </si>
  <si>
    <t>Vincente Partita 49 – Vincente Partita 50</t>
  </si>
  <si>
    <t>Vincente Partita 52 – Vincente Partita 51</t>
  </si>
  <si>
    <t>Vincente Partita 55 – Vincente Partita 56</t>
  </si>
  <si>
    <t>CALENDARIO E RISULTATI SEMIFININALI – MONDIALI 2010</t>
  </si>
  <si>
    <t>Vincente Partita 58 – Vincente Partita 57</t>
  </si>
  <si>
    <t>Vincente Partita 59 – Vincente Partita 60</t>
  </si>
  <si>
    <t>CALENDARIO E RISULTATO FINALE TERZO POSTO – MONDIALI 2010</t>
  </si>
  <si>
    <t>Perdente Partita 61 – Perdente Partita 62</t>
  </si>
  <si>
    <t>CALENDARIO E RISULTATO FINALE – MONDIALI 2010</t>
  </si>
  <si>
    <t>Vincente Partita 61 – Vincente Partita 62</t>
  </si>
  <si>
    <t>STADIO</t>
  </si>
  <si>
    <t>ORA</t>
  </si>
  <si>
    <t>Johannesburg - JSC</t>
  </si>
  <si>
    <t xml:space="preserve">Cape Town </t>
  </si>
  <si>
    <t xml:space="preserve">Tshwane/Pretoria </t>
  </si>
  <si>
    <t xml:space="preserve">Polokwane </t>
  </si>
  <si>
    <t xml:space="preserve">Rustenburg </t>
  </si>
  <si>
    <t xml:space="preserve">Mangaung / Bloemfontein </t>
  </si>
  <si>
    <t>Johannesburg - JEP</t>
  </si>
  <si>
    <t xml:space="preserve">Nelson Mandela Bay/Port Elizabeth </t>
  </si>
  <si>
    <r>
      <t xml:space="preserve">ITALIA </t>
    </r>
    <r>
      <rPr>
        <sz val="12"/>
        <rFont val="Calibri"/>
        <family val="2"/>
      </rPr>
      <t>– Paraguay</t>
    </r>
  </si>
  <si>
    <t xml:space="preserve">Durban </t>
  </si>
  <si>
    <t xml:space="preserve">Nelspruit </t>
  </si>
  <si>
    <t xml:space="preserve">Johannesburg </t>
  </si>
  <si>
    <t>Calendario Mondiali SudAfrica 2010</t>
  </si>
  <si>
    <t>www.calcioalpallone.com</t>
  </si>
  <si>
    <t>CALENDARIO E RISULTATI GIRONE A – MONDIALI 2010</t>
  </si>
  <si>
    <t>#</t>
  </si>
  <si>
    <t>DATA</t>
  </si>
  <si>
    <t>PARTITA</t>
  </si>
  <si>
    <t>RISULTATO</t>
  </si>
  <si>
    <t>Sud Africa – Messico</t>
  </si>
  <si>
    <t>Uruguay – Francia</t>
  </si>
  <si>
    <t>Sud Africa – Uruguay</t>
  </si>
  <si>
    <t>Francia – Messico</t>
  </si>
  <si>
    <t>Messico – Uruguay</t>
  </si>
  <si>
    <t>Francia – Sud Africa</t>
  </si>
  <si>
    <t>CALENDARIO E RISULTATI GIRONE B – MONDIALI 2010</t>
  </si>
  <si>
    <t>Argentina – Nigeria</t>
  </si>
  <si>
    <t>Grecia – Nigeria</t>
  </si>
  <si>
    <t>Grecia – Argentina</t>
  </si>
  <si>
    <t>CALENDARIO E RISULTATI GIRONE C – MONDIALI 2010</t>
  </si>
  <si>
    <t>Inghilterra – USA</t>
  </si>
  <si>
    <t>Algeria – Slovenia</t>
  </si>
  <si>
    <t>Slovenia – USA</t>
  </si>
  <si>
    <t>Inghilterra – Algeria</t>
  </si>
  <si>
    <t>Slovenia – Inghilterra</t>
  </si>
  <si>
    <t>USA – Algeria</t>
  </si>
  <si>
    <t>CALENDARIO E RISULTATI GIRONE D – MONDIALI 2010</t>
  </si>
  <si>
    <t>Germania – Australia</t>
  </si>
  <si>
    <t>Serbia – Ghana</t>
  </si>
  <si>
    <t>Germania – Serbia</t>
  </si>
  <si>
    <t>Messico</t>
  </si>
  <si>
    <t>Uruguay</t>
  </si>
  <si>
    <t>Francia</t>
  </si>
  <si>
    <t>2-0</t>
  </si>
  <si>
    <t>0-1</t>
  </si>
  <si>
    <t>Sud Africa</t>
  </si>
  <si>
    <t>Argentina</t>
  </si>
  <si>
    <t>Nigeria</t>
  </si>
  <si>
    <t>Corea del Sud</t>
  </si>
  <si>
    <t>Grecia</t>
  </si>
  <si>
    <t>1-1</t>
  </si>
  <si>
    <t>Inghilterra</t>
  </si>
  <si>
    <t>USA</t>
  </si>
  <si>
    <t>Algeria</t>
  </si>
  <si>
    <t>Slovenia</t>
  </si>
  <si>
    <t>Germania</t>
  </si>
  <si>
    <t>Australia</t>
  </si>
  <si>
    <t>Serbia</t>
  </si>
  <si>
    <t>Ghana</t>
  </si>
  <si>
    <t>Olanda</t>
  </si>
  <si>
    <t>Danimarca</t>
  </si>
  <si>
    <t>Giappone</t>
  </si>
  <si>
    <t>Camerun</t>
  </si>
  <si>
    <t>Olanda – Giappone</t>
  </si>
  <si>
    <t>ITALIA</t>
  </si>
  <si>
    <t>Paraguay</t>
  </si>
  <si>
    <t>Nuova Zelanda</t>
  </si>
  <si>
    <t>Slovacchia</t>
  </si>
  <si>
    <t>Costa d'Avorio</t>
  </si>
  <si>
    <t>Portogallo</t>
  </si>
  <si>
    <t>Brasile</t>
  </si>
  <si>
    <t>Corea del Nord</t>
  </si>
  <si>
    <t>Honduras</t>
  </si>
  <si>
    <t>Cile</t>
  </si>
  <si>
    <t>Spagna</t>
  </si>
  <si>
    <t>Svizzera</t>
  </si>
  <si>
    <t>1-0</t>
  </si>
  <si>
    <t>PRIMA</t>
  </si>
  <si>
    <t>SECONDA</t>
  </si>
  <si>
    <t>0-0</t>
  </si>
  <si>
    <t>2-1</t>
  </si>
  <si>
    <t>p18</t>
  </si>
  <si>
    <t>p19</t>
  </si>
  <si>
    <t>p48</t>
  </si>
  <si>
    <t>p49</t>
  </si>
  <si>
    <t>p33</t>
  </si>
  <si>
    <t>p34</t>
  </si>
  <si>
    <t>p63</t>
  </si>
  <si>
    <t>p64</t>
  </si>
  <si>
    <t>p78</t>
  </si>
  <si>
    <t>p79</t>
  </si>
  <si>
    <t>p93</t>
  </si>
  <si>
    <t>p108</t>
  </si>
  <si>
    <t>p109</t>
  </si>
  <si>
    <t>p122</t>
  </si>
  <si>
    <t>p123</t>
  </si>
  <si>
    <t>vincente</t>
  </si>
  <si>
    <t>p132</t>
  </si>
  <si>
    <t>p133</t>
  </si>
  <si>
    <t>p128</t>
  </si>
  <si>
    <t>p129</t>
  </si>
  <si>
    <t>p131</t>
  </si>
  <si>
    <t>p130</t>
  </si>
  <si>
    <t>p134</t>
  </si>
  <si>
    <t>p135</t>
  </si>
  <si>
    <t>p141</t>
  </si>
  <si>
    <t>p140</t>
  </si>
  <si>
    <t>p142</t>
  </si>
  <si>
    <t>p143</t>
  </si>
  <si>
    <t>perdente</t>
  </si>
  <si>
    <t>s148</t>
  </si>
  <si>
    <t>s149</t>
  </si>
  <si>
    <t>p148</t>
  </si>
  <si>
    <t>p149</t>
  </si>
  <si>
    <t>Campione del mondo</t>
  </si>
  <si>
    <t>Risultati separati</t>
  </si>
  <si>
    <t>Nomi separati</t>
  </si>
  <si>
    <t>Punti</t>
  </si>
  <si>
    <t>CONTROLLO</t>
  </si>
  <si>
    <t>Riferimenti</t>
  </si>
  <si>
    <t>0-3</t>
  </si>
  <si>
    <t>4-0</t>
  </si>
  <si>
    <t>E1</t>
  </si>
  <si>
    <t>E2</t>
  </si>
  <si>
    <t>F1</t>
  </si>
  <si>
    <t>F2</t>
  </si>
  <si>
    <t>G1</t>
  </si>
  <si>
    <t>G2</t>
  </si>
  <si>
    <t>H1</t>
  </si>
  <si>
    <t>H2</t>
  </si>
  <si>
    <t>p94</t>
  </si>
  <si>
    <t>Vincente</t>
  </si>
  <si>
    <t>0-2</t>
  </si>
  <si>
    <t>3-1</t>
  </si>
  <si>
    <t>1-2</t>
  </si>
  <si>
    <t>2-2</t>
  </si>
  <si>
    <t>4-1</t>
  </si>
  <si>
    <r>
      <t xml:space="preserve">ITALIA </t>
    </r>
    <r>
      <rPr>
        <sz val="12"/>
        <rFont val="Calibri"/>
        <family val="2"/>
      </rPr>
      <t>– Nuova Zelanda</t>
    </r>
  </si>
  <si>
    <t>5-0</t>
  </si>
  <si>
    <r>
      <t xml:space="preserve">Slovacchia – </t>
    </r>
    <r>
      <rPr>
        <b/>
        <sz val="12"/>
        <rFont val="Calibri"/>
        <family val="2"/>
      </rPr>
      <t>ITALIA</t>
    </r>
  </si>
  <si>
    <t>Mexico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</si>
</sst>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0"/>
    </font>
    <font>
      <sz val="11"/>
      <color indexed="11"/>
      <name val="Calibri"/>
      <family val="0"/>
    </font>
    <font>
      <u val="single"/>
      <sz val="16"/>
      <color indexed="11"/>
      <name val="Calibri"/>
      <family val="0"/>
    </font>
    <font>
      <sz val="16"/>
      <color indexed="11"/>
      <name val="Calibri"/>
      <family val="0"/>
    </font>
    <font>
      <b/>
      <sz val="24"/>
      <color indexed="17"/>
      <name val="Calibri"/>
      <family val="0"/>
    </font>
    <font>
      <sz val="14"/>
      <color indexed="17"/>
      <name val="Calibri"/>
      <family val="0"/>
    </font>
    <font>
      <sz val="11"/>
      <color indexed="15"/>
      <name val="Calibri"/>
      <family val="2"/>
    </font>
    <font>
      <sz val="16"/>
      <color indexed="17"/>
      <name val="Calibri"/>
      <family val="2"/>
    </font>
    <font>
      <u val="single"/>
      <sz val="12"/>
      <color indexed="4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43"/>
      <name val="Calibri"/>
      <family val="2"/>
    </font>
    <font>
      <u val="single"/>
      <sz val="12"/>
      <color indexed="41"/>
      <name val="Calibri"/>
      <family val="2"/>
    </font>
    <font>
      <u val="single"/>
      <sz val="12"/>
      <color indexed="45"/>
      <name val="Calibri"/>
      <family val="2"/>
    </font>
    <font>
      <u val="single"/>
      <sz val="12"/>
      <color indexed="42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sz val="24"/>
      <name val="Calibri"/>
      <family val="0"/>
    </font>
    <font>
      <b/>
      <sz val="26"/>
      <color indexed="9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horizontal="left" vertical="top"/>
      <protection/>
    </xf>
    <xf numFmtId="0" fontId="12" fillId="3" borderId="1" xfId="0" applyFont="1" applyFill="1" applyBorder="1" applyAlignment="1" applyProtection="1">
      <alignment horizontal="left"/>
      <protection/>
    </xf>
    <xf numFmtId="15" fontId="12" fillId="3" borderId="1" xfId="0" applyNumberFormat="1" applyFont="1" applyFill="1" applyBorder="1" applyAlignment="1" applyProtection="1">
      <alignment horizontal="left" vertical="top"/>
      <protection/>
    </xf>
    <xf numFmtId="0" fontId="12" fillId="3" borderId="1" xfId="0" applyFont="1" applyFill="1" applyBorder="1" applyAlignment="1" applyProtection="1">
      <alignment horizontal="center" vertical="top"/>
      <protection/>
    </xf>
    <xf numFmtId="20" fontId="12" fillId="3" borderId="2" xfId="0" applyNumberFormat="1" applyFont="1" applyFill="1" applyBorder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15" fontId="12" fillId="3" borderId="1" xfId="0" applyNumberFormat="1" applyFont="1" applyFill="1" applyBorder="1" applyAlignment="1" applyProtection="1">
      <alignment horizontal="left"/>
      <protection/>
    </xf>
    <xf numFmtId="0" fontId="12" fillId="3" borderId="1" xfId="0" applyFont="1" applyFill="1" applyBorder="1" applyAlignment="1" applyProtection="1">
      <alignment horizontal="center"/>
      <protection/>
    </xf>
    <xf numFmtId="20" fontId="12" fillId="3" borderId="2" xfId="0" applyNumberFormat="1" applyFont="1" applyFill="1" applyBorder="1" applyAlignment="1" applyProtection="1">
      <alignment horizontal="left"/>
      <protection/>
    </xf>
    <xf numFmtId="0" fontId="12" fillId="3" borderId="3" xfId="0" applyFont="1" applyFill="1" applyBorder="1" applyAlignment="1" applyProtection="1">
      <alignment horizontal="left" vertical="top"/>
      <protection/>
    </xf>
    <xf numFmtId="0" fontId="12" fillId="3" borderId="3" xfId="0" applyFont="1" applyFill="1" applyBorder="1" applyAlignment="1" applyProtection="1">
      <alignment horizontal="left"/>
      <protection/>
    </xf>
    <xf numFmtId="15" fontId="12" fillId="3" borderId="3" xfId="0" applyNumberFormat="1" applyFont="1" applyFill="1" applyBorder="1" applyAlignment="1" applyProtection="1">
      <alignment horizontal="left"/>
      <protection/>
    </xf>
    <xf numFmtId="0" fontId="12" fillId="3" borderId="3" xfId="0" applyFont="1" applyFill="1" applyBorder="1" applyAlignment="1" applyProtection="1">
      <alignment horizontal="center"/>
      <protection/>
    </xf>
    <xf numFmtId="20" fontId="12" fillId="3" borderId="3" xfId="0" applyNumberFormat="1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15" fontId="12" fillId="3" borderId="3" xfId="0" applyNumberFormat="1" applyFont="1" applyFill="1" applyBorder="1" applyAlignment="1" applyProtection="1">
      <alignment horizontal="left" vertical="top"/>
      <protection/>
    </xf>
    <xf numFmtId="20" fontId="12" fillId="3" borderId="3" xfId="0" applyNumberFormat="1" applyFont="1" applyFill="1" applyBorder="1" applyAlignment="1" applyProtection="1">
      <alignment horizontal="left" vertical="top"/>
      <protection/>
    </xf>
    <xf numFmtId="0" fontId="12" fillId="3" borderId="3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/>
      <protection/>
    </xf>
    <xf numFmtId="0" fontId="14" fillId="4" borderId="3" xfId="0" applyFont="1" applyFill="1" applyBorder="1" applyAlignment="1" applyProtection="1">
      <alignment horizontal="center" vertical="top"/>
      <protection/>
    </xf>
    <xf numFmtId="0" fontId="12" fillId="5" borderId="3" xfId="0" applyFont="1" applyFill="1" applyBorder="1" applyAlignment="1" applyProtection="1">
      <alignment horizontal="left" vertical="top"/>
      <protection/>
    </xf>
    <xf numFmtId="0" fontId="12" fillId="5" borderId="3" xfId="0" applyFont="1" applyFill="1" applyBorder="1" applyAlignment="1" applyProtection="1">
      <alignment horizontal="left"/>
      <protection/>
    </xf>
    <xf numFmtId="15" fontId="12" fillId="5" borderId="3" xfId="0" applyNumberFormat="1" applyFont="1" applyFill="1" applyBorder="1" applyAlignment="1" applyProtection="1">
      <alignment horizontal="left" vertical="top"/>
      <protection/>
    </xf>
    <xf numFmtId="0" fontId="12" fillId="5" borderId="3" xfId="0" applyFont="1" applyFill="1" applyBorder="1" applyAlignment="1" applyProtection="1">
      <alignment horizontal="center" vertical="top"/>
      <protection/>
    </xf>
    <xf numFmtId="20" fontId="12" fillId="5" borderId="3" xfId="0" applyNumberFormat="1" applyFont="1" applyFill="1" applyBorder="1" applyAlignment="1" applyProtection="1">
      <alignment horizontal="left" vertical="top"/>
      <protection/>
    </xf>
    <xf numFmtId="15" fontId="12" fillId="5" borderId="3" xfId="0" applyNumberFormat="1" applyFont="1" applyFill="1" applyBorder="1" applyAlignment="1" applyProtection="1">
      <alignment horizontal="left"/>
      <protection/>
    </xf>
    <xf numFmtId="20" fontId="12" fillId="5" borderId="3" xfId="0" applyNumberFormat="1" applyFont="1" applyFill="1" applyBorder="1" applyAlignment="1" applyProtection="1">
      <alignment horizontal="left"/>
      <protection/>
    </xf>
    <xf numFmtId="0" fontId="15" fillId="6" borderId="3" xfId="0" applyFont="1" applyFill="1" applyBorder="1" applyAlignment="1" applyProtection="1">
      <alignment horizontal="center" vertical="top"/>
      <protection/>
    </xf>
    <xf numFmtId="0" fontId="12" fillId="7" borderId="3" xfId="0" applyFont="1" applyFill="1" applyBorder="1" applyAlignment="1" applyProtection="1">
      <alignment horizontal="left" vertical="top"/>
      <protection/>
    </xf>
    <xf numFmtId="0" fontId="12" fillId="7" borderId="3" xfId="0" applyFont="1" applyFill="1" applyBorder="1" applyAlignment="1" applyProtection="1">
      <alignment horizontal="left"/>
      <protection/>
    </xf>
    <xf numFmtId="15" fontId="12" fillId="7" borderId="3" xfId="0" applyNumberFormat="1" applyFont="1" applyFill="1" applyBorder="1" applyAlignment="1" applyProtection="1">
      <alignment horizontal="left" vertical="top"/>
      <protection/>
    </xf>
    <xf numFmtId="20" fontId="12" fillId="7" borderId="3" xfId="0" applyNumberFormat="1" applyFont="1" applyFill="1" applyBorder="1" applyAlignment="1" applyProtection="1">
      <alignment horizontal="left" vertical="top"/>
      <protection/>
    </xf>
    <xf numFmtId="15" fontId="12" fillId="7" borderId="3" xfId="0" applyNumberFormat="1" applyFont="1" applyFill="1" applyBorder="1" applyAlignment="1" applyProtection="1">
      <alignment horizontal="left"/>
      <protection/>
    </xf>
    <xf numFmtId="0" fontId="12" fillId="7" borderId="3" xfId="0" applyFont="1" applyFill="1" applyBorder="1" applyAlignment="1" applyProtection="1">
      <alignment horizontal="center"/>
      <protection/>
    </xf>
    <xf numFmtId="20" fontId="12" fillId="7" borderId="3" xfId="0" applyNumberFormat="1" applyFont="1" applyFill="1" applyBorder="1" applyAlignment="1" applyProtection="1">
      <alignment horizontal="left"/>
      <protection/>
    </xf>
    <xf numFmtId="0" fontId="15" fillId="8" borderId="3" xfId="0" applyFont="1" applyFill="1" applyBorder="1" applyAlignment="1" applyProtection="1">
      <alignment horizontal="center" vertical="top"/>
      <protection/>
    </xf>
    <xf numFmtId="0" fontId="12" fillId="6" borderId="3" xfId="0" applyFont="1" applyFill="1" applyBorder="1" applyAlignment="1" applyProtection="1">
      <alignment horizontal="left" vertical="top"/>
      <protection/>
    </xf>
    <xf numFmtId="0" fontId="12" fillId="6" borderId="3" xfId="0" applyFont="1" applyFill="1" applyBorder="1" applyAlignment="1" applyProtection="1">
      <alignment horizontal="left"/>
      <protection/>
    </xf>
    <xf numFmtId="15" fontId="12" fillId="6" borderId="3" xfId="0" applyNumberFormat="1" applyFont="1" applyFill="1" applyBorder="1" applyAlignment="1" applyProtection="1">
      <alignment horizontal="left" vertical="top"/>
      <protection/>
    </xf>
    <xf numFmtId="20" fontId="12" fillId="6" borderId="3" xfId="0" applyNumberFormat="1" applyFont="1" applyFill="1" applyBorder="1" applyAlignment="1" applyProtection="1">
      <alignment horizontal="left" vertical="top"/>
      <protection/>
    </xf>
    <xf numFmtId="15" fontId="12" fillId="6" borderId="3" xfId="0" applyNumberFormat="1" applyFont="1" applyFill="1" applyBorder="1" applyAlignment="1" applyProtection="1">
      <alignment horizontal="left"/>
      <protection/>
    </xf>
    <xf numFmtId="0" fontId="12" fillId="6" borderId="3" xfId="0" applyFont="1" applyFill="1" applyBorder="1" applyAlignment="1" applyProtection="1">
      <alignment horizontal="center"/>
      <protection/>
    </xf>
    <xf numFmtId="20" fontId="12" fillId="6" borderId="3" xfId="0" applyNumberFormat="1" applyFont="1" applyFill="1" applyBorder="1" applyAlignment="1" applyProtection="1">
      <alignment horizontal="left"/>
      <protection/>
    </xf>
    <xf numFmtId="0" fontId="16" fillId="9" borderId="3" xfId="0" applyFont="1" applyFill="1" applyBorder="1" applyAlignment="1" applyProtection="1">
      <alignment horizontal="center" vertical="top"/>
      <protection/>
    </xf>
    <xf numFmtId="0" fontId="12" fillId="10" borderId="3" xfId="0" applyFont="1" applyFill="1" applyBorder="1" applyAlignment="1" applyProtection="1">
      <alignment horizontal="left" vertical="top"/>
      <protection/>
    </xf>
    <xf numFmtId="0" fontId="12" fillId="10" borderId="3" xfId="0" applyFont="1" applyFill="1" applyBorder="1" applyAlignment="1" applyProtection="1">
      <alignment horizontal="left"/>
      <protection/>
    </xf>
    <xf numFmtId="15" fontId="12" fillId="10" borderId="3" xfId="0" applyNumberFormat="1" applyFont="1" applyFill="1" applyBorder="1" applyAlignment="1" applyProtection="1">
      <alignment horizontal="left" vertical="top"/>
      <protection/>
    </xf>
    <xf numFmtId="20" fontId="12" fillId="10" borderId="3" xfId="0" applyNumberFormat="1" applyFont="1" applyFill="1" applyBorder="1" applyAlignment="1" applyProtection="1">
      <alignment horizontal="left" vertical="top"/>
      <protection/>
    </xf>
    <xf numFmtId="0" fontId="17" fillId="11" borderId="3" xfId="0" applyFont="1" applyFill="1" applyBorder="1" applyAlignment="1" applyProtection="1">
      <alignment horizontal="center" vertical="top"/>
      <protection/>
    </xf>
    <xf numFmtId="0" fontId="13" fillId="12" borderId="3" xfId="0" applyFont="1" applyFill="1" applyBorder="1" applyAlignment="1" applyProtection="1">
      <alignment horizontal="left" vertical="top"/>
      <protection/>
    </xf>
    <xf numFmtId="0" fontId="13" fillId="12" borderId="3" xfId="0" applyFont="1" applyFill="1" applyBorder="1" applyAlignment="1" applyProtection="1">
      <alignment horizontal="left"/>
      <protection/>
    </xf>
    <xf numFmtId="15" fontId="13" fillId="12" borderId="3" xfId="0" applyNumberFormat="1" applyFont="1" applyFill="1" applyBorder="1" applyAlignment="1" applyProtection="1">
      <alignment horizontal="left" vertical="top"/>
      <protection/>
    </xf>
    <xf numFmtId="20" fontId="13" fillId="12" borderId="3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12" fillId="10" borderId="3" xfId="0" applyFont="1" applyFill="1" applyBorder="1" applyAlignment="1" applyProtection="1">
      <alignment horizontal="center"/>
      <protection/>
    </xf>
    <xf numFmtId="0" fontId="13" fillId="12" borderId="3" xfId="0" applyFont="1" applyFill="1" applyBorder="1" applyAlignment="1" applyProtection="1">
      <alignment horizontal="center"/>
      <protection/>
    </xf>
    <xf numFmtId="20" fontId="12" fillId="3" borderId="4" xfId="0" applyNumberFormat="1" applyFont="1" applyFill="1" applyBorder="1" applyAlignment="1" applyProtection="1">
      <alignment horizontal="left" vertical="top"/>
      <protection/>
    </xf>
    <xf numFmtId="0" fontId="0" fillId="12" borderId="4" xfId="0" applyNumberFormat="1" applyFill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/>
      <protection/>
    </xf>
    <xf numFmtId="0" fontId="0" fillId="12" borderId="7" xfId="0" applyNumberFormat="1" applyFill="1" applyBorder="1" applyAlignment="1" applyProtection="1">
      <alignment/>
      <protection/>
    </xf>
    <xf numFmtId="20" fontId="12" fillId="3" borderId="8" xfId="0" applyNumberFormat="1" applyFont="1" applyFill="1" applyBorder="1" applyAlignment="1" applyProtection="1">
      <alignment horizontal="left" vertical="top"/>
      <protection/>
    </xf>
    <xf numFmtId="0" fontId="0" fillId="12" borderId="8" xfId="0" applyNumberFormat="1" applyFill="1" applyBorder="1" applyAlignment="1" applyProtection="1">
      <alignment/>
      <protection/>
    </xf>
    <xf numFmtId="0" fontId="0" fillId="12" borderId="9" xfId="0" applyNumberForma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top"/>
      <protection/>
    </xf>
    <xf numFmtId="0" fontId="12" fillId="5" borderId="13" xfId="0" applyFont="1" applyFill="1" applyBorder="1" applyAlignment="1" applyProtection="1">
      <alignment horizontal="center"/>
      <protection/>
    </xf>
    <xf numFmtId="0" fontId="12" fillId="5" borderId="13" xfId="0" applyFont="1" applyFill="1" applyBorder="1" applyAlignment="1" applyProtection="1">
      <alignment horizontal="center" vertical="top"/>
      <protection/>
    </xf>
    <xf numFmtId="0" fontId="12" fillId="5" borderId="14" xfId="0" applyFont="1" applyFill="1" applyBorder="1" applyAlignment="1" applyProtection="1">
      <alignment horizontal="center" vertical="top"/>
      <protection/>
    </xf>
    <xf numFmtId="0" fontId="3" fillId="0" borderId="8" xfId="0" applyFont="1" applyBorder="1" applyAlignment="1" applyProtection="1">
      <alignment horizontal="left"/>
      <protection/>
    </xf>
    <xf numFmtId="0" fontId="12" fillId="7" borderId="13" xfId="0" applyFont="1" applyFill="1" applyBorder="1" applyAlignment="1" applyProtection="1">
      <alignment horizontal="center" vertical="top"/>
      <protection/>
    </xf>
    <xf numFmtId="0" fontId="12" fillId="7" borderId="13" xfId="0" applyFont="1" applyFill="1" applyBorder="1" applyAlignment="1" applyProtection="1">
      <alignment horizontal="center"/>
      <protection/>
    </xf>
    <xf numFmtId="0" fontId="12" fillId="7" borderId="14" xfId="0" applyFont="1" applyFill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0" fontId="12" fillId="6" borderId="13" xfId="0" applyFont="1" applyFill="1" applyBorder="1" applyAlignment="1" applyProtection="1">
      <alignment horizontal="center" vertical="top"/>
      <protection/>
    </xf>
    <xf numFmtId="0" fontId="12" fillId="6" borderId="14" xfId="0" applyFont="1" applyFill="1" applyBorder="1" applyAlignment="1" applyProtection="1">
      <alignment horizontal="center"/>
      <protection/>
    </xf>
    <xf numFmtId="0" fontId="12" fillId="10" borderId="14" xfId="0" applyFont="1" applyFill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left"/>
      <protection/>
    </xf>
    <xf numFmtId="0" fontId="13" fillId="12" borderId="14" xfId="0" applyFont="1" applyFill="1" applyBorder="1" applyAlignment="1" applyProtection="1">
      <alignment horizontal="center" vertical="top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5" borderId="7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 applyProtection="1">
      <alignment horizontal="center"/>
      <protection locked="0"/>
    </xf>
    <xf numFmtId="0" fontId="12" fillId="5" borderId="7" xfId="0" applyFont="1" applyFill="1" applyBorder="1" applyAlignment="1" applyProtection="1">
      <alignment/>
      <protection locked="0"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49" fontId="12" fillId="7" borderId="3" xfId="0" applyNumberFormat="1" applyFont="1" applyFill="1" applyBorder="1" applyAlignment="1" applyProtection="1">
      <alignment horizontal="center" vertical="top"/>
      <protection locked="0"/>
    </xf>
    <xf numFmtId="49" fontId="3" fillId="12" borderId="19" xfId="0" applyNumberFormat="1" applyFont="1" applyFill="1" applyBorder="1" applyAlignment="1" applyProtection="1">
      <alignment horizontal="left"/>
      <protection/>
    </xf>
    <xf numFmtId="49" fontId="12" fillId="7" borderId="3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/>
      <protection/>
    </xf>
    <xf numFmtId="49" fontId="11" fillId="2" borderId="1" xfId="0" applyNumberFormat="1" applyFont="1" applyFill="1" applyBorder="1" applyAlignment="1" applyProtection="1">
      <alignment horizontal="center" vertical="top"/>
      <protection/>
    </xf>
    <xf numFmtId="49" fontId="11" fillId="2" borderId="3" xfId="0" applyNumberFormat="1" applyFont="1" applyFill="1" applyBorder="1" applyAlignment="1" applyProtection="1">
      <alignment horizontal="center" vertical="top"/>
      <protection/>
    </xf>
    <xf numFmtId="49" fontId="14" fillId="4" borderId="3" xfId="0" applyNumberFormat="1" applyFont="1" applyFill="1" applyBorder="1" applyAlignment="1" applyProtection="1">
      <alignment horizontal="center" vertical="top"/>
      <protection/>
    </xf>
    <xf numFmtId="49" fontId="15" fillId="6" borderId="3" xfId="0" applyNumberFormat="1" applyFont="1" applyFill="1" applyBorder="1" applyAlignment="1" applyProtection="1">
      <alignment horizontal="center" vertical="top"/>
      <protection/>
    </xf>
    <xf numFmtId="49" fontId="15" fillId="8" borderId="3" xfId="0" applyNumberFormat="1" applyFont="1" applyFill="1" applyBorder="1" applyAlignment="1" applyProtection="1">
      <alignment horizontal="center" vertical="top"/>
      <protection/>
    </xf>
    <xf numFmtId="49" fontId="16" fillId="9" borderId="3" xfId="0" applyNumberFormat="1" applyFont="1" applyFill="1" applyBorder="1" applyAlignment="1" applyProtection="1">
      <alignment horizontal="center" vertical="top"/>
      <protection/>
    </xf>
    <xf numFmtId="49" fontId="17" fillId="11" borderId="3" xfId="0" applyNumberFormat="1" applyFont="1" applyFill="1" applyBorder="1" applyAlignment="1" applyProtection="1">
      <alignment horizontal="center" vertical="top"/>
      <protection/>
    </xf>
    <xf numFmtId="49" fontId="13" fillId="7" borderId="3" xfId="0" applyNumberFormat="1" applyFont="1" applyFill="1" applyBorder="1" applyAlignment="1" applyProtection="1">
      <alignment horizontal="center"/>
      <protection locked="0"/>
    </xf>
    <xf numFmtId="0" fontId="8" fillId="13" borderId="0" xfId="0" applyFont="1" applyFill="1" applyAlignment="1" applyProtection="1">
      <alignment horizontal="left"/>
      <protection/>
    </xf>
    <xf numFmtId="0" fontId="3" fillId="13" borderId="0" xfId="0" applyFont="1" applyFill="1" applyAlignment="1" applyProtection="1">
      <alignment horizontal="left"/>
      <protection/>
    </xf>
    <xf numFmtId="0" fontId="4" fillId="13" borderId="0" xfId="0" applyFont="1" applyFill="1" applyAlignment="1" applyProtection="1">
      <alignment horizontal="center"/>
      <protection/>
    </xf>
    <xf numFmtId="49" fontId="3" fillId="13" borderId="0" xfId="0" applyNumberFormat="1" applyFont="1" applyFill="1" applyAlignment="1" applyProtection="1">
      <alignment horizontal="left"/>
      <protection/>
    </xf>
    <xf numFmtId="0" fontId="3" fillId="13" borderId="0" xfId="0" applyFont="1" applyFill="1" applyAlignment="1" applyProtection="1">
      <alignment horizontal="center"/>
      <protection/>
    </xf>
    <xf numFmtId="0" fontId="3" fillId="13" borderId="0" xfId="0" applyFont="1" applyFill="1" applyAlignment="1" applyProtection="1">
      <alignment/>
      <protection/>
    </xf>
    <xf numFmtId="0" fontId="13" fillId="12" borderId="3" xfId="0" applyFont="1" applyFill="1" applyBorder="1" applyAlignment="1" applyProtection="1">
      <alignment horizontal="center" vertical="top"/>
      <protection/>
    </xf>
    <xf numFmtId="0" fontId="12" fillId="12" borderId="3" xfId="0" applyFont="1" applyFill="1" applyBorder="1" applyAlignment="1" applyProtection="1">
      <alignment horizontal="center"/>
      <protection/>
    </xf>
    <xf numFmtId="15" fontId="12" fillId="12" borderId="3" xfId="0" applyNumberFormat="1" applyFont="1" applyFill="1" applyBorder="1" applyAlignment="1" applyProtection="1">
      <alignment horizontal="left" vertical="top"/>
      <protection/>
    </xf>
    <xf numFmtId="15" fontId="12" fillId="12" borderId="3" xfId="0" applyNumberFormat="1" applyFont="1" applyFill="1" applyBorder="1" applyAlignment="1" applyProtection="1">
      <alignment horizontal="left"/>
      <protection/>
    </xf>
    <xf numFmtId="20" fontId="12" fillId="12" borderId="3" xfId="0" applyNumberFormat="1" applyFont="1" applyFill="1" applyBorder="1" applyAlignment="1" applyProtection="1">
      <alignment horizontal="left"/>
      <protection/>
    </xf>
    <xf numFmtId="20" fontId="12" fillId="12" borderId="3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15" applyFont="1" applyAlignment="1" applyProtection="1">
      <alignment horizontal="center"/>
      <protection/>
    </xf>
    <xf numFmtId="0" fontId="0" fillId="0" borderId="0" xfId="0" applyAlignment="1">
      <alignment/>
    </xf>
    <xf numFmtId="1" fontId="12" fillId="7" borderId="8" xfId="0" applyNumberFormat="1" applyFont="1" applyFill="1" applyBorder="1" applyAlignment="1" applyProtection="1">
      <alignment horizontal="center" vertical="top"/>
      <protection locked="0"/>
    </xf>
    <xf numFmtId="1" fontId="12" fillId="7" borderId="9" xfId="0" applyNumberFormat="1" applyFont="1" applyFill="1" applyBorder="1" applyAlignment="1" applyProtection="1">
      <alignment horizontal="center" vertical="top"/>
      <protection locked="0"/>
    </xf>
    <xf numFmtId="0" fontId="10" fillId="13" borderId="0" xfId="0" applyFont="1" applyFill="1" applyAlignment="1" applyProtection="1">
      <alignment horizontal="center"/>
      <protection/>
    </xf>
    <xf numFmtId="0" fontId="21" fillId="14" borderId="5" xfId="0" applyFont="1" applyFill="1" applyBorder="1" applyAlignment="1" applyProtection="1">
      <alignment horizontal="center"/>
      <protection locked="0"/>
    </xf>
    <xf numFmtId="0" fontId="21" fillId="14" borderId="20" xfId="0" applyFont="1" applyFill="1" applyBorder="1" applyAlignment="1" applyProtection="1">
      <alignment horizontal="center"/>
      <protection locked="0"/>
    </xf>
    <xf numFmtId="0" fontId="21" fillId="14" borderId="21" xfId="0" applyFont="1" applyFill="1" applyBorder="1" applyAlignment="1" applyProtection="1">
      <alignment horizontal="center"/>
      <protection locked="0"/>
    </xf>
    <xf numFmtId="0" fontId="21" fillId="14" borderId="6" xfId="0" applyFont="1" applyFill="1" applyBorder="1" applyAlignment="1" applyProtection="1">
      <alignment horizontal="center"/>
      <protection locked="0"/>
    </xf>
    <xf numFmtId="0" fontId="21" fillId="14" borderId="22" xfId="0" applyFont="1" applyFill="1" applyBorder="1" applyAlignment="1" applyProtection="1">
      <alignment horizontal="center"/>
      <protection locked="0"/>
    </xf>
    <xf numFmtId="0" fontId="21" fillId="14" borderId="23" xfId="0" applyFont="1" applyFill="1" applyBorder="1" applyAlignment="1" applyProtection="1">
      <alignment horizontal="center"/>
      <protection locked="0"/>
    </xf>
    <xf numFmtId="1" fontId="12" fillId="7" borderId="16" xfId="0" applyNumberFormat="1" applyFont="1" applyFill="1" applyBorder="1" applyAlignment="1" applyProtection="1">
      <alignment horizontal="center" vertical="top"/>
      <protection locked="0"/>
    </xf>
    <xf numFmtId="1" fontId="12" fillId="7" borderId="11" xfId="0" applyNumberFormat="1" applyFont="1" applyFill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vertical="top"/>
      <protection/>
    </xf>
    <xf numFmtId="0" fontId="11" fillId="2" borderId="21" xfId="0" applyFont="1" applyFill="1" applyBorder="1" applyAlignment="1" applyProtection="1">
      <alignment vertical="top"/>
      <protection/>
    </xf>
    <xf numFmtId="0" fontId="11" fillId="2" borderId="5" xfId="0" applyFont="1" applyFill="1" applyBorder="1" applyAlignment="1" applyProtection="1">
      <alignment horizontal="center" vertical="top"/>
      <protection/>
    </xf>
    <xf numFmtId="0" fontId="11" fillId="2" borderId="21" xfId="0" applyFont="1" applyFill="1" applyBorder="1" applyAlignment="1" applyProtection="1">
      <alignment horizontal="center" vertical="top"/>
      <protection/>
    </xf>
    <xf numFmtId="0" fontId="20" fillId="0" borderId="5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6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1" fillId="14" borderId="24" xfId="0" applyFont="1" applyFill="1" applyBorder="1" applyAlignment="1" applyProtection="1">
      <alignment horizontal="center"/>
      <protection locked="0"/>
    </xf>
    <xf numFmtId="0" fontId="21" fillId="14" borderId="25" xfId="0" applyFont="1" applyFill="1" applyBorder="1" applyAlignment="1" applyProtection="1">
      <alignment horizontal="center"/>
      <protection locked="0"/>
    </xf>
    <xf numFmtId="0" fontId="21" fillId="14" borderId="26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Foglio1!$O$14</c:f>
              <c:strCache>
                <c:ptCount val="1"/>
                <c:pt idx="0">
                  <c:v>Sud Africa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Foglio1!$P$14:$U$14</c:f>
              <c:numCache/>
            </c:numRef>
          </c:val>
          <c:smooth val="0"/>
        </c:ser>
        <c:ser>
          <c:idx val="1"/>
          <c:order val="1"/>
          <c:tx>
            <c:strRef>
              <c:f>Foglio1!$O$15</c:f>
              <c:strCache>
                <c:ptCount val="1"/>
                <c:pt idx="0">
                  <c:v>Messico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Foglio1!$P$15:$U$15</c:f>
              <c:numCache/>
            </c:numRef>
          </c:val>
          <c:smooth val="0"/>
        </c:ser>
        <c:ser>
          <c:idx val="2"/>
          <c:order val="2"/>
          <c:tx>
            <c:strRef>
              <c:f>Foglio1!$O$16</c:f>
              <c:strCache>
                <c:ptCount val="1"/>
                <c:pt idx="0">
                  <c:v>Uruguay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Foglio1!$P$16:$U$16</c:f>
              <c:numCache/>
            </c:numRef>
          </c:val>
          <c:smooth val="0"/>
        </c:ser>
        <c:ser>
          <c:idx val="3"/>
          <c:order val="3"/>
          <c:tx>
            <c:strRef>
              <c:f>Foglio1!$O$17</c:f>
              <c:strCache>
                <c:ptCount val="1"/>
                <c:pt idx="0">
                  <c:v>Francia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Foglio1!$P$17:$U$17</c:f>
              <c:numCache/>
            </c:numRef>
          </c:val>
          <c:smooth val="0"/>
        </c:ser>
        <c:marker val="1"/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Foglio1!$O$29</c:f>
              <c:strCache>
                <c:ptCount val="1"/>
                <c:pt idx="0">
                  <c:v>Argentina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Foglio1!$P$29:$U$29</c:f>
              <c:numCache/>
            </c:numRef>
          </c:val>
          <c:smooth val="0"/>
        </c:ser>
        <c:ser>
          <c:idx val="1"/>
          <c:order val="1"/>
          <c:tx>
            <c:strRef>
              <c:f>Foglio1!$O$30</c:f>
              <c:strCache>
                <c:ptCount val="1"/>
                <c:pt idx="0">
                  <c:v>Nigeria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Foglio1!$P$30:$U$30</c:f>
              <c:numCache/>
            </c:numRef>
          </c:val>
          <c:smooth val="0"/>
        </c:ser>
        <c:ser>
          <c:idx val="2"/>
          <c:order val="2"/>
          <c:tx>
            <c:strRef>
              <c:f>Foglio1!$O$31</c:f>
              <c:strCache>
                <c:ptCount val="1"/>
                <c:pt idx="0">
                  <c:v>Corea del Sud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Foglio1!$P$31:$U$31</c:f>
              <c:numCache/>
            </c:numRef>
          </c:val>
          <c:smooth val="0"/>
        </c:ser>
        <c:ser>
          <c:idx val="3"/>
          <c:order val="3"/>
          <c:tx>
            <c:strRef>
              <c:f>Foglio1!$O$32</c:f>
              <c:strCache>
                <c:ptCount val="1"/>
                <c:pt idx="0">
                  <c:v>Grecia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Foglio1!$P$32:$U$32</c:f>
              <c:numCache/>
            </c:numRef>
          </c:val>
          <c:smooth val="0"/>
        </c:ser>
        <c:marker val="1"/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Foglio1!$O$44</c:f>
              <c:strCache>
                <c:ptCount val="1"/>
                <c:pt idx="0">
                  <c:v>Inghilterra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Foglio1!$P$44:$U$44</c:f>
              <c:numCache/>
            </c:numRef>
          </c:val>
          <c:smooth val="0"/>
        </c:ser>
        <c:ser>
          <c:idx val="1"/>
          <c:order val="1"/>
          <c:tx>
            <c:strRef>
              <c:f>Foglio1!$O$45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Foglio1!$P$45:$U$45</c:f>
              <c:numCache/>
            </c:numRef>
          </c:val>
          <c:smooth val="0"/>
        </c:ser>
        <c:ser>
          <c:idx val="2"/>
          <c:order val="2"/>
          <c:tx>
            <c:strRef>
              <c:f>Foglio1!$O$46</c:f>
              <c:strCache>
                <c:ptCount val="1"/>
                <c:pt idx="0">
                  <c:v>Algeria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Foglio1!$P$46:$U$46</c:f>
              <c:numCache/>
            </c:numRef>
          </c:val>
          <c:smooth val="0"/>
        </c:ser>
        <c:ser>
          <c:idx val="3"/>
          <c:order val="3"/>
          <c:tx>
            <c:strRef>
              <c:f>Foglio1!$O$47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Foglio1!$P$47:$U$47</c:f>
              <c:numCache/>
            </c:numRef>
          </c:val>
          <c:smooth val="0"/>
        </c:ser>
        <c:marker val="1"/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Foglio1!$O$59</c:f>
              <c:strCache>
                <c:ptCount val="1"/>
                <c:pt idx="0">
                  <c:v>Germania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Foglio1!$P$59:$U$59</c:f>
              <c:numCache/>
            </c:numRef>
          </c:val>
          <c:smooth val="0"/>
        </c:ser>
        <c:ser>
          <c:idx val="1"/>
          <c:order val="1"/>
          <c:tx>
            <c:strRef>
              <c:f>Foglio1!$O$60</c:f>
              <c:strCache>
                <c:ptCount val="1"/>
                <c:pt idx="0">
                  <c:v>Australia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Foglio1!$P$60:$U$60</c:f>
              <c:numCache/>
            </c:numRef>
          </c:val>
          <c:smooth val="0"/>
        </c:ser>
        <c:ser>
          <c:idx val="2"/>
          <c:order val="2"/>
          <c:tx>
            <c:strRef>
              <c:f>Foglio1!$O$61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Foglio1!$P$61:$U$61</c:f>
              <c:numCache/>
            </c:numRef>
          </c:val>
          <c:smooth val="0"/>
        </c:ser>
        <c:ser>
          <c:idx val="3"/>
          <c:order val="3"/>
          <c:tx>
            <c:strRef>
              <c:f>Foglio1!$O$62</c:f>
              <c:strCache>
                <c:ptCount val="1"/>
                <c:pt idx="0">
                  <c:v>Ghana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Foglio1!$P$62:$U$62</c:f>
              <c:numCache/>
            </c:numRef>
          </c:val>
          <c:smooth val="0"/>
        </c:ser>
        <c:marker val="1"/>
        <c:axId val="43274838"/>
        <c:axId val="53929223"/>
      </c:line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Foglio1!$O$74</c:f>
              <c:strCache>
                <c:ptCount val="1"/>
                <c:pt idx="0">
                  <c:v>Olanda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Foglio1!$P$74:$U$74</c:f>
              <c:numCache/>
            </c:numRef>
          </c:val>
          <c:smooth val="0"/>
        </c:ser>
        <c:ser>
          <c:idx val="1"/>
          <c:order val="1"/>
          <c:tx>
            <c:strRef>
              <c:f>Foglio1!$O$75</c:f>
              <c:strCache>
                <c:ptCount val="1"/>
                <c:pt idx="0">
                  <c:v>Danimarca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Foglio1!$P$75:$U$75</c:f>
              <c:numCache/>
            </c:numRef>
          </c:val>
          <c:smooth val="0"/>
        </c:ser>
        <c:ser>
          <c:idx val="2"/>
          <c:order val="2"/>
          <c:tx>
            <c:strRef>
              <c:f>Foglio1!$O$76</c:f>
              <c:strCache>
                <c:ptCount val="1"/>
                <c:pt idx="0">
                  <c:v>Giappone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Foglio1!$P$76:$U$76</c:f>
              <c:numCache/>
            </c:numRef>
          </c:val>
          <c:smooth val="0"/>
        </c:ser>
        <c:ser>
          <c:idx val="3"/>
          <c:order val="3"/>
          <c:tx>
            <c:strRef>
              <c:f>Foglio1!$O$77</c:f>
              <c:strCache>
                <c:ptCount val="1"/>
                <c:pt idx="0">
                  <c:v>Camerun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Foglio1!$P$77:$U$77</c:f>
              <c:numCache/>
            </c:numRef>
          </c:val>
          <c:smooth val="0"/>
        </c:ser>
        <c:marker val="1"/>
        <c:axId val="15600960"/>
        <c:axId val="6190913"/>
      </c:line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Foglio1!$O$89</c:f>
              <c:strCache>
                <c:ptCount val="1"/>
                <c:pt idx="0">
                  <c:v>ITALIA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Foglio1!$P$89:$U$89</c:f>
              <c:numCache/>
            </c:numRef>
          </c:val>
          <c:smooth val="0"/>
        </c:ser>
        <c:ser>
          <c:idx val="1"/>
          <c:order val="1"/>
          <c:tx>
            <c:strRef>
              <c:f>Foglio1!$O$90</c:f>
              <c:strCache>
                <c:ptCount val="1"/>
                <c:pt idx="0">
                  <c:v>Paraguay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Foglio1!$P$90:$U$90</c:f>
              <c:numCache/>
            </c:numRef>
          </c:val>
          <c:smooth val="0"/>
        </c:ser>
        <c:ser>
          <c:idx val="2"/>
          <c:order val="2"/>
          <c:tx>
            <c:strRef>
              <c:f>Foglio1!$O$91</c:f>
              <c:strCache>
                <c:ptCount val="1"/>
                <c:pt idx="0">
                  <c:v>Nuova Zelanda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Foglio1!$P$91:$U$91</c:f>
              <c:numCache/>
            </c:numRef>
          </c:val>
          <c:smooth val="0"/>
        </c:ser>
        <c:ser>
          <c:idx val="3"/>
          <c:order val="3"/>
          <c:tx>
            <c:strRef>
              <c:f>Foglio1!$O$92</c:f>
              <c:strCache>
                <c:ptCount val="1"/>
                <c:pt idx="0">
                  <c:v>Slovacchia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Foglio1!$P$92:$U$92</c:f>
              <c:numCache/>
            </c:numRef>
          </c:val>
          <c:smooth val="0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Foglio1!$O$104</c:f>
              <c:strCache>
                <c:ptCount val="1"/>
                <c:pt idx="0">
                  <c:v>Costa d'Avorio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Foglio1!$P$104:$U$104</c:f>
              <c:numCache/>
            </c:numRef>
          </c:val>
          <c:smooth val="0"/>
        </c:ser>
        <c:ser>
          <c:idx val="1"/>
          <c:order val="1"/>
          <c:tx>
            <c:strRef>
              <c:f>Foglio1!$O$105</c:f>
              <c:strCache>
                <c:ptCount val="1"/>
                <c:pt idx="0">
                  <c:v>Portogallo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Foglio1!$P$105:$U$105</c:f>
              <c:numCache/>
            </c:numRef>
          </c:val>
          <c:smooth val="0"/>
        </c:ser>
        <c:ser>
          <c:idx val="2"/>
          <c:order val="2"/>
          <c:tx>
            <c:strRef>
              <c:f>Foglio1!$O$106</c:f>
              <c:strCache>
                <c:ptCount val="1"/>
                <c:pt idx="0">
                  <c:v>Brasile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Foglio1!$P$106:$U$106</c:f>
              <c:numCache/>
            </c:numRef>
          </c:val>
          <c:smooth val="0"/>
        </c:ser>
        <c:ser>
          <c:idx val="3"/>
          <c:order val="3"/>
          <c:tx>
            <c:strRef>
              <c:f>Foglio1!$O$107</c:f>
              <c:strCache>
                <c:ptCount val="1"/>
                <c:pt idx="0">
                  <c:v>Corea del Nord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Foglio1!$P$107:$U$107</c:f>
              <c:numCache/>
            </c:numRef>
          </c:val>
          <c:smooth val="0"/>
        </c:ser>
        <c:marker val="1"/>
        <c:axId val="16881780"/>
        <c:axId val="17718293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178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Foglio1!$O$118</c:f>
              <c:strCache>
                <c:ptCount val="1"/>
                <c:pt idx="0">
                  <c:v>Honduras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Foglio1!$Q$118:$V$118</c:f>
              <c:numCache/>
            </c:numRef>
          </c:val>
          <c:smooth val="0"/>
        </c:ser>
        <c:ser>
          <c:idx val="1"/>
          <c:order val="1"/>
          <c:tx>
            <c:strRef>
              <c:f>Foglio1!$O$119</c:f>
              <c:strCache>
                <c:ptCount val="1"/>
                <c:pt idx="0">
                  <c:v>Cile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Foglio1!$Q$119:$V$119</c:f>
              <c:numCache/>
            </c:numRef>
          </c:val>
          <c:smooth val="0"/>
        </c:ser>
        <c:ser>
          <c:idx val="2"/>
          <c:order val="2"/>
          <c:tx>
            <c:strRef>
              <c:f>Foglio1!$O$120</c:f>
              <c:strCache>
                <c:ptCount val="1"/>
                <c:pt idx="0">
                  <c:v>Spagna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Foglio1!$Q$120:$V$120</c:f>
              <c:numCache/>
            </c:numRef>
          </c:val>
          <c:smooth val="0"/>
        </c:ser>
        <c:ser>
          <c:idx val="3"/>
          <c:order val="3"/>
          <c:tx>
            <c:strRef>
              <c:f>Foglio1!$O$121</c:f>
              <c:strCache>
                <c:ptCount val="1"/>
                <c:pt idx="0">
                  <c:v>Svizzera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Foglio1!$Q$121:$V$121</c:f>
              <c:numCache/>
            </c:numRef>
          </c:val>
          <c:smooth val="0"/>
        </c:ser>
        <c:marker val="1"/>
        <c:axId val="25246910"/>
        <c:axId val="25895599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  <c:max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691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209550</xdr:colOff>
      <xdr:row>9</xdr:row>
      <xdr:rowOff>28575</xdr:rowOff>
    </xdr:from>
    <xdr:to>
      <xdr:col>23</xdr:col>
      <xdr:colOff>1971675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4249400" y="2857500"/>
        <a:ext cx="4257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180975</xdr:colOff>
      <xdr:row>23</xdr:row>
      <xdr:rowOff>57150</xdr:rowOff>
    </xdr:from>
    <xdr:to>
      <xdr:col>23</xdr:col>
      <xdr:colOff>1952625</xdr:colOff>
      <xdr:row>34</xdr:row>
      <xdr:rowOff>123825</xdr:rowOff>
    </xdr:to>
    <xdr:graphicFrame>
      <xdr:nvGraphicFramePr>
        <xdr:cNvPr id="2" name="Chart 5"/>
        <xdr:cNvGraphicFramePr/>
      </xdr:nvGraphicFramePr>
      <xdr:xfrm>
        <a:off x="14220825" y="5895975"/>
        <a:ext cx="42672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40</xdr:row>
      <xdr:rowOff>47625</xdr:rowOff>
    </xdr:from>
    <xdr:to>
      <xdr:col>23</xdr:col>
      <xdr:colOff>1981200</xdr:colOff>
      <xdr:row>51</xdr:row>
      <xdr:rowOff>95250</xdr:rowOff>
    </xdr:to>
    <xdr:graphicFrame>
      <xdr:nvGraphicFramePr>
        <xdr:cNvPr id="3" name="Chart 6"/>
        <xdr:cNvGraphicFramePr/>
      </xdr:nvGraphicFramePr>
      <xdr:xfrm>
        <a:off x="14249400" y="9277350"/>
        <a:ext cx="42672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152400</xdr:colOff>
      <xdr:row>55</xdr:row>
      <xdr:rowOff>114300</xdr:rowOff>
    </xdr:from>
    <xdr:to>
      <xdr:col>23</xdr:col>
      <xdr:colOff>1924050</xdr:colOff>
      <xdr:row>66</xdr:row>
      <xdr:rowOff>152400</xdr:rowOff>
    </xdr:to>
    <xdr:graphicFrame>
      <xdr:nvGraphicFramePr>
        <xdr:cNvPr id="4" name="Chart 7"/>
        <xdr:cNvGraphicFramePr/>
      </xdr:nvGraphicFramePr>
      <xdr:xfrm>
        <a:off x="14192250" y="12382500"/>
        <a:ext cx="4267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142875</xdr:colOff>
      <xdr:row>71</xdr:row>
      <xdr:rowOff>0</xdr:rowOff>
    </xdr:from>
    <xdr:to>
      <xdr:col>23</xdr:col>
      <xdr:colOff>1924050</xdr:colOff>
      <xdr:row>82</xdr:row>
      <xdr:rowOff>133350</xdr:rowOff>
    </xdr:to>
    <xdr:graphicFrame>
      <xdr:nvGraphicFramePr>
        <xdr:cNvPr id="5" name="Chart 12"/>
        <xdr:cNvGraphicFramePr/>
      </xdr:nvGraphicFramePr>
      <xdr:xfrm>
        <a:off x="14182725" y="15573375"/>
        <a:ext cx="42767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276225</xdr:colOff>
      <xdr:row>86</xdr:row>
      <xdr:rowOff>66675</xdr:rowOff>
    </xdr:from>
    <xdr:to>
      <xdr:col>23</xdr:col>
      <xdr:colOff>2066925</xdr:colOff>
      <xdr:row>98</xdr:row>
      <xdr:rowOff>28575</xdr:rowOff>
    </xdr:to>
    <xdr:graphicFrame>
      <xdr:nvGraphicFramePr>
        <xdr:cNvPr id="6" name="Chart 13"/>
        <xdr:cNvGraphicFramePr/>
      </xdr:nvGraphicFramePr>
      <xdr:xfrm>
        <a:off x="14316075" y="18678525"/>
        <a:ext cx="42862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200025</xdr:colOff>
      <xdr:row>100</xdr:row>
      <xdr:rowOff>19050</xdr:rowOff>
    </xdr:from>
    <xdr:to>
      <xdr:col>23</xdr:col>
      <xdr:colOff>2000250</xdr:colOff>
      <xdr:row>111</xdr:row>
      <xdr:rowOff>95250</xdr:rowOff>
    </xdr:to>
    <xdr:graphicFrame>
      <xdr:nvGraphicFramePr>
        <xdr:cNvPr id="7" name="Chart 14"/>
        <xdr:cNvGraphicFramePr/>
      </xdr:nvGraphicFramePr>
      <xdr:xfrm>
        <a:off x="14239875" y="21431250"/>
        <a:ext cx="42957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209550</xdr:colOff>
      <xdr:row>115</xdr:row>
      <xdr:rowOff>9525</xdr:rowOff>
    </xdr:from>
    <xdr:to>
      <xdr:col>23</xdr:col>
      <xdr:colOff>2019300</xdr:colOff>
      <xdr:row>126</xdr:row>
      <xdr:rowOff>104775</xdr:rowOff>
    </xdr:to>
    <xdr:graphicFrame>
      <xdr:nvGraphicFramePr>
        <xdr:cNvPr id="8" name="Chart 15"/>
        <xdr:cNvGraphicFramePr/>
      </xdr:nvGraphicFramePr>
      <xdr:xfrm>
        <a:off x="14249400" y="24564975"/>
        <a:ext cx="4305300" cy="249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173</xdr:row>
      <xdr:rowOff>152400</xdr:rowOff>
    </xdr:from>
    <xdr:to>
      <xdr:col>12</xdr:col>
      <xdr:colOff>466725</xdr:colOff>
      <xdr:row>178</xdr:row>
      <xdr:rowOff>95250</xdr:rowOff>
    </xdr:to>
    <xdr:sp>
      <xdr:nvSpPr>
        <xdr:cNvPr id="9" name="Line 16"/>
        <xdr:cNvSpPr>
          <a:spLocks/>
        </xdr:cNvSpPr>
      </xdr:nvSpPr>
      <xdr:spPr>
        <a:xfrm>
          <a:off x="8239125" y="36985575"/>
          <a:ext cx="4667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1104900</xdr:colOff>
      <xdr:row>178</xdr:row>
      <xdr:rowOff>104775</xdr:rowOff>
    </xdr:from>
    <xdr:to>
      <xdr:col>12</xdr:col>
      <xdr:colOff>485775</xdr:colOff>
      <xdr:row>189</xdr:row>
      <xdr:rowOff>28575</xdr:rowOff>
    </xdr:to>
    <xdr:sp>
      <xdr:nvSpPr>
        <xdr:cNvPr id="10" name="Line 17"/>
        <xdr:cNvSpPr>
          <a:spLocks/>
        </xdr:cNvSpPr>
      </xdr:nvSpPr>
      <xdr:spPr>
        <a:xfrm flipV="1">
          <a:off x="8239125" y="37938075"/>
          <a:ext cx="4857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1104900</xdr:colOff>
      <xdr:row>181</xdr:row>
      <xdr:rowOff>161925</xdr:rowOff>
    </xdr:from>
    <xdr:to>
      <xdr:col>12</xdr:col>
      <xdr:colOff>657225</xdr:colOff>
      <xdr:row>191</xdr:row>
      <xdr:rowOff>66675</xdr:rowOff>
    </xdr:to>
    <xdr:sp>
      <xdr:nvSpPr>
        <xdr:cNvPr id="11" name="Line 18"/>
        <xdr:cNvSpPr>
          <a:spLocks/>
        </xdr:cNvSpPr>
      </xdr:nvSpPr>
      <xdr:spPr>
        <a:xfrm>
          <a:off x="8239125" y="38595300"/>
          <a:ext cx="65722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1104900</xdr:colOff>
      <xdr:row>191</xdr:row>
      <xdr:rowOff>9525</xdr:rowOff>
    </xdr:from>
    <xdr:to>
      <xdr:col>12</xdr:col>
      <xdr:colOff>638175</xdr:colOff>
      <xdr:row>196</xdr:row>
      <xdr:rowOff>152400</xdr:rowOff>
    </xdr:to>
    <xdr:sp>
      <xdr:nvSpPr>
        <xdr:cNvPr id="12" name="Line 19"/>
        <xdr:cNvSpPr>
          <a:spLocks/>
        </xdr:cNvSpPr>
      </xdr:nvSpPr>
      <xdr:spPr>
        <a:xfrm flipV="1">
          <a:off x="8239125" y="40681275"/>
          <a:ext cx="638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1590675</xdr:colOff>
      <xdr:row>170</xdr:row>
      <xdr:rowOff>85725</xdr:rowOff>
    </xdr:from>
    <xdr:to>
      <xdr:col>2</xdr:col>
      <xdr:colOff>609600</xdr:colOff>
      <xdr:row>171</xdr:row>
      <xdr:rowOff>95250</xdr:rowOff>
    </xdr:to>
    <xdr:sp>
      <xdr:nvSpPr>
        <xdr:cNvPr id="13" name="Line 20"/>
        <xdr:cNvSpPr>
          <a:spLocks/>
        </xdr:cNvSpPr>
      </xdr:nvSpPr>
      <xdr:spPr>
        <a:xfrm>
          <a:off x="1924050" y="36318825"/>
          <a:ext cx="1362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171</xdr:row>
      <xdr:rowOff>123825</xdr:rowOff>
    </xdr:from>
    <xdr:to>
      <xdr:col>2</xdr:col>
      <xdr:colOff>609600</xdr:colOff>
      <xdr:row>172</xdr:row>
      <xdr:rowOff>66675</xdr:rowOff>
    </xdr:to>
    <xdr:sp>
      <xdr:nvSpPr>
        <xdr:cNvPr id="14" name="Line 21"/>
        <xdr:cNvSpPr>
          <a:spLocks/>
        </xdr:cNvSpPr>
      </xdr:nvSpPr>
      <xdr:spPr>
        <a:xfrm flipV="1">
          <a:off x="1962150" y="36556950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174</xdr:row>
      <xdr:rowOff>85725</xdr:rowOff>
    </xdr:from>
    <xdr:to>
      <xdr:col>2</xdr:col>
      <xdr:colOff>581025</xdr:colOff>
      <xdr:row>175</xdr:row>
      <xdr:rowOff>85725</xdr:rowOff>
    </xdr:to>
    <xdr:sp>
      <xdr:nvSpPr>
        <xdr:cNvPr id="15" name="Line 22"/>
        <xdr:cNvSpPr>
          <a:spLocks/>
        </xdr:cNvSpPr>
      </xdr:nvSpPr>
      <xdr:spPr>
        <a:xfrm>
          <a:off x="1866900" y="37118925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1609725</xdr:colOff>
      <xdr:row>175</xdr:row>
      <xdr:rowOff>104775</xdr:rowOff>
    </xdr:from>
    <xdr:to>
      <xdr:col>2</xdr:col>
      <xdr:colOff>590550</xdr:colOff>
      <xdr:row>176</xdr:row>
      <xdr:rowOff>47625</xdr:rowOff>
    </xdr:to>
    <xdr:sp>
      <xdr:nvSpPr>
        <xdr:cNvPr id="16" name="Line 23"/>
        <xdr:cNvSpPr>
          <a:spLocks/>
        </xdr:cNvSpPr>
      </xdr:nvSpPr>
      <xdr:spPr>
        <a:xfrm flipV="1">
          <a:off x="1943100" y="37338000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179</xdr:row>
      <xdr:rowOff>123825</xdr:rowOff>
    </xdr:from>
    <xdr:to>
      <xdr:col>2</xdr:col>
      <xdr:colOff>542925</xdr:colOff>
      <xdr:row>180</xdr:row>
      <xdr:rowOff>66675</xdr:rowOff>
    </xdr:to>
    <xdr:sp>
      <xdr:nvSpPr>
        <xdr:cNvPr id="17" name="Line 24"/>
        <xdr:cNvSpPr>
          <a:spLocks/>
        </xdr:cNvSpPr>
      </xdr:nvSpPr>
      <xdr:spPr>
        <a:xfrm flipV="1">
          <a:off x="1895475" y="38157150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183</xdr:row>
      <xdr:rowOff>95250</xdr:rowOff>
    </xdr:from>
    <xdr:to>
      <xdr:col>2</xdr:col>
      <xdr:colOff>514350</xdr:colOff>
      <xdr:row>184</xdr:row>
      <xdr:rowOff>38100</xdr:rowOff>
    </xdr:to>
    <xdr:sp>
      <xdr:nvSpPr>
        <xdr:cNvPr id="18" name="Line 25"/>
        <xdr:cNvSpPr>
          <a:spLocks/>
        </xdr:cNvSpPr>
      </xdr:nvSpPr>
      <xdr:spPr>
        <a:xfrm flipV="1">
          <a:off x="1866900" y="38928675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1524000</xdr:colOff>
      <xdr:row>187</xdr:row>
      <xdr:rowOff>104775</xdr:rowOff>
    </xdr:from>
    <xdr:to>
      <xdr:col>2</xdr:col>
      <xdr:colOff>504825</xdr:colOff>
      <xdr:row>188</xdr:row>
      <xdr:rowOff>47625</xdr:rowOff>
    </xdr:to>
    <xdr:sp>
      <xdr:nvSpPr>
        <xdr:cNvPr id="19" name="Line 26"/>
        <xdr:cNvSpPr>
          <a:spLocks/>
        </xdr:cNvSpPr>
      </xdr:nvSpPr>
      <xdr:spPr>
        <a:xfrm flipV="1">
          <a:off x="1857375" y="39976425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191</xdr:row>
      <xdr:rowOff>123825</xdr:rowOff>
    </xdr:from>
    <xdr:to>
      <xdr:col>2</xdr:col>
      <xdr:colOff>466725</xdr:colOff>
      <xdr:row>192</xdr:row>
      <xdr:rowOff>66675</xdr:rowOff>
    </xdr:to>
    <xdr:sp>
      <xdr:nvSpPr>
        <xdr:cNvPr id="20" name="Line 27"/>
        <xdr:cNvSpPr>
          <a:spLocks/>
        </xdr:cNvSpPr>
      </xdr:nvSpPr>
      <xdr:spPr>
        <a:xfrm flipV="1">
          <a:off x="1819275" y="40795575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195</xdr:row>
      <xdr:rowOff>85725</xdr:rowOff>
    </xdr:from>
    <xdr:to>
      <xdr:col>2</xdr:col>
      <xdr:colOff>447675</xdr:colOff>
      <xdr:row>196</xdr:row>
      <xdr:rowOff>28575</xdr:rowOff>
    </xdr:to>
    <xdr:sp>
      <xdr:nvSpPr>
        <xdr:cNvPr id="21" name="Line 28"/>
        <xdr:cNvSpPr>
          <a:spLocks/>
        </xdr:cNvSpPr>
      </xdr:nvSpPr>
      <xdr:spPr>
        <a:xfrm flipV="1">
          <a:off x="1800225" y="41557575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199</xdr:row>
      <xdr:rowOff>85725</xdr:rowOff>
    </xdr:from>
    <xdr:to>
      <xdr:col>2</xdr:col>
      <xdr:colOff>438150</xdr:colOff>
      <xdr:row>200</xdr:row>
      <xdr:rowOff>28575</xdr:rowOff>
    </xdr:to>
    <xdr:sp>
      <xdr:nvSpPr>
        <xdr:cNvPr id="22" name="Line 29"/>
        <xdr:cNvSpPr>
          <a:spLocks/>
        </xdr:cNvSpPr>
      </xdr:nvSpPr>
      <xdr:spPr>
        <a:xfrm flipV="1">
          <a:off x="1790700" y="42357675"/>
          <a:ext cx="1323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178</xdr:row>
      <xdr:rowOff>85725</xdr:rowOff>
    </xdr:from>
    <xdr:to>
      <xdr:col>2</xdr:col>
      <xdr:colOff>552450</xdr:colOff>
      <xdr:row>179</xdr:row>
      <xdr:rowOff>95250</xdr:rowOff>
    </xdr:to>
    <xdr:sp>
      <xdr:nvSpPr>
        <xdr:cNvPr id="23" name="Line 30"/>
        <xdr:cNvSpPr>
          <a:spLocks/>
        </xdr:cNvSpPr>
      </xdr:nvSpPr>
      <xdr:spPr>
        <a:xfrm>
          <a:off x="1866900" y="37919025"/>
          <a:ext cx="1362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182</xdr:row>
      <xdr:rowOff>57150</xdr:rowOff>
    </xdr:from>
    <xdr:to>
      <xdr:col>2</xdr:col>
      <xdr:colOff>504825</xdr:colOff>
      <xdr:row>183</xdr:row>
      <xdr:rowOff>66675</xdr:rowOff>
    </xdr:to>
    <xdr:sp>
      <xdr:nvSpPr>
        <xdr:cNvPr id="24" name="Line 31"/>
        <xdr:cNvSpPr>
          <a:spLocks/>
        </xdr:cNvSpPr>
      </xdr:nvSpPr>
      <xdr:spPr>
        <a:xfrm>
          <a:off x="1819275" y="38690550"/>
          <a:ext cx="1362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186</xdr:row>
      <xdr:rowOff>85725</xdr:rowOff>
    </xdr:from>
    <xdr:to>
      <xdr:col>2</xdr:col>
      <xdr:colOff>514350</xdr:colOff>
      <xdr:row>187</xdr:row>
      <xdr:rowOff>95250</xdr:rowOff>
    </xdr:to>
    <xdr:sp>
      <xdr:nvSpPr>
        <xdr:cNvPr id="25" name="Line 32"/>
        <xdr:cNvSpPr>
          <a:spLocks/>
        </xdr:cNvSpPr>
      </xdr:nvSpPr>
      <xdr:spPr>
        <a:xfrm>
          <a:off x="1828800" y="39757350"/>
          <a:ext cx="1362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190</xdr:row>
      <xdr:rowOff>85725</xdr:rowOff>
    </xdr:from>
    <xdr:to>
      <xdr:col>2</xdr:col>
      <xdr:colOff>457200</xdr:colOff>
      <xdr:row>191</xdr:row>
      <xdr:rowOff>95250</xdr:rowOff>
    </xdr:to>
    <xdr:sp>
      <xdr:nvSpPr>
        <xdr:cNvPr id="26" name="Line 33"/>
        <xdr:cNvSpPr>
          <a:spLocks/>
        </xdr:cNvSpPr>
      </xdr:nvSpPr>
      <xdr:spPr>
        <a:xfrm>
          <a:off x="1771650" y="40557450"/>
          <a:ext cx="1362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194</xdr:row>
      <xdr:rowOff>57150</xdr:rowOff>
    </xdr:from>
    <xdr:to>
      <xdr:col>2</xdr:col>
      <xdr:colOff>476250</xdr:colOff>
      <xdr:row>195</xdr:row>
      <xdr:rowOff>66675</xdr:rowOff>
    </xdr:to>
    <xdr:sp>
      <xdr:nvSpPr>
        <xdr:cNvPr id="27" name="Line 34"/>
        <xdr:cNvSpPr>
          <a:spLocks/>
        </xdr:cNvSpPr>
      </xdr:nvSpPr>
      <xdr:spPr>
        <a:xfrm>
          <a:off x="1790700" y="41328975"/>
          <a:ext cx="1362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198</xdr:row>
      <xdr:rowOff>57150</xdr:rowOff>
    </xdr:from>
    <xdr:to>
      <xdr:col>2</xdr:col>
      <xdr:colOff>457200</xdr:colOff>
      <xdr:row>199</xdr:row>
      <xdr:rowOff>66675</xdr:rowOff>
    </xdr:to>
    <xdr:sp>
      <xdr:nvSpPr>
        <xdr:cNvPr id="28" name="Line 35"/>
        <xdr:cNvSpPr>
          <a:spLocks/>
        </xdr:cNvSpPr>
      </xdr:nvSpPr>
      <xdr:spPr>
        <a:xfrm>
          <a:off x="1771650" y="42129075"/>
          <a:ext cx="1362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1609725</xdr:colOff>
      <xdr:row>171</xdr:row>
      <xdr:rowOff>85725</xdr:rowOff>
    </xdr:from>
    <xdr:to>
      <xdr:col>4</xdr:col>
      <xdr:colOff>485775</xdr:colOff>
      <xdr:row>173</xdr:row>
      <xdr:rowOff>95250</xdr:rowOff>
    </xdr:to>
    <xdr:sp>
      <xdr:nvSpPr>
        <xdr:cNvPr id="29" name="Line 36"/>
        <xdr:cNvSpPr>
          <a:spLocks/>
        </xdr:cNvSpPr>
      </xdr:nvSpPr>
      <xdr:spPr>
        <a:xfrm>
          <a:off x="4953000" y="36518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1647825</xdr:colOff>
      <xdr:row>173</xdr:row>
      <xdr:rowOff>85725</xdr:rowOff>
    </xdr:from>
    <xdr:to>
      <xdr:col>4</xdr:col>
      <xdr:colOff>504825</xdr:colOff>
      <xdr:row>175</xdr:row>
      <xdr:rowOff>104775</xdr:rowOff>
    </xdr:to>
    <xdr:sp>
      <xdr:nvSpPr>
        <xdr:cNvPr id="30" name="Line 37"/>
        <xdr:cNvSpPr>
          <a:spLocks/>
        </xdr:cNvSpPr>
      </xdr:nvSpPr>
      <xdr:spPr>
        <a:xfrm flipV="1">
          <a:off x="4991100" y="3691890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1609725</xdr:colOff>
      <xdr:row>181</xdr:row>
      <xdr:rowOff>104775</xdr:rowOff>
    </xdr:from>
    <xdr:to>
      <xdr:col>4</xdr:col>
      <xdr:colOff>466725</xdr:colOff>
      <xdr:row>183</xdr:row>
      <xdr:rowOff>123825</xdr:rowOff>
    </xdr:to>
    <xdr:sp>
      <xdr:nvSpPr>
        <xdr:cNvPr id="31" name="Line 38"/>
        <xdr:cNvSpPr>
          <a:spLocks/>
        </xdr:cNvSpPr>
      </xdr:nvSpPr>
      <xdr:spPr>
        <a:xfrm flipV="1">
          <a:off x="4953000" y="3853815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1590675</xdr:colOff>
      <xdr:row>189</xdr:row>
      <xdr:rowOff>85725</xdr:rowOff>
    </xdr:from>
    <xdr:to>
      <xdr:col>4</xdr:col>
      <xdr:colOff>447675</xdr:colOff>
      <xdr:row>191</xdr:row>
      <xdr:rowOff>104775</xdr:rowOff>
    </xdr:to>
    <xdr:sp>
      <xdr:nvSpPr>
        <xdr:cNvPr id="32" name="Line 39"/>
        <xdr:cNvSpPr>
          <a:spLocks/>
        </xdr:cNvSpPr>
      </xdr:nvSpPr>
      <xdr:spPr>
        <a:xfrm flipV="1">
          <a:off x="4933950" y="40357425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1524000</xdr:colOff>
      <xdr:row>197</xdr:row>
      <xdr:rowOff>104775</xdr:rowOff>
    </xdr:from>
    <xdr:to>
      <xdr:col>4</xdr:col>
      <xdr:colOff>381000</xdr:colOff>
      <xdr:row>199</xdr:row>
      <xdr:rowOff>123825</xdr:rowOff>
    </xdr:to>
    <xdr:sp>
      <xdr:nvSpPr>
        <xdr:cNvPr id="33" name="Line 40"/>
        <xdr:cNvSpPr>
          <a:spLocks/>
        </xdr:cNvSpPr>
      </xdr:nvSpPr>
      <xdr:spPr>
        <a:xfrm flipV="1">
          <a:off x="4867275" y="41976675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1581150</xdr:colOff>
      <xdr:row>179</xdr:row>
      <xdr:rowOff>95250</xdr:rowOff>
    </xdr:from>
    <xdr:to>
      <xdr:col>4</xdr:col>
      <xdr:colOff>457200</xdr:colOff>
      <xdr:row>181</xdr:row>
      <xdr:rowOff>104775</xdr:rowOff>
    </xdr:to>
    <xdr:sp>
      <xdr:nvSpPr>
        <xdr:cNvPr id="34" name="Line 41"/>
        <xdr:cNvSpPr>
          <a:spLocks/>
        </xdr:cNvSpPr>
      </xdr:nvSpPr>
      <xdr:spPr>
        <a:xfrm>
          <a:off x="4924425" y="38128575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1533525</xdr:colOff>
      <xdr:row>187</xdr:row>
      <xdr:rowOff>57150</xdr:rowOff>
    </xdr:from>
    <xdr:to>
      <xdr:col>4</xdr:col>
      <xdr:colOff>409575</xdr:colOff>
      <xdr:row>189</xdr:row>
      <xdr:rowOff>66675</xdr:rowOff>
    </xdr:to>
    <xdr:sp>
      <xdr:nvSpPr>
        <xdr:cNvPr id="35" name="Line 42"/>
        <xdr:cNvSpPr>
          <a:spLocks/>
        </xdr:cNvSpPr>
      </xdr:nvSpPr>
      <xdr:spPr>
        <a:xfrm>
          <a:off x="4876800" y="3992880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1485900</xdr:colOff>
      <xdr:row>195</xdr:row>
      <xdr:rowOff>66675</xdr:rowOff>
    </xdr:from>
    <xdr:to>
      <xdr:col>4</xdr:col>
      <xdr:colOff>361950</xdr:colOff>
      <xdr:row>197</xdr:row>
      <xdr:rowOff>76200</xdr:rowOff>
    </xdr:to>
    <xdr:sp>
      <xdr:nvSpPr>
        <xdr:cNvPr id="36" name="Line 43"/>
        <xdr:cNvSpPr>
          <a:spLocks/>
        </xdr:cNvSpPr>
      </xdr:nvSpPr>
      <xdr:spPr>
        <a:xfrm>
          <a:off x="4829175" y="41538525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1238250</xdr:colOff>
      <xdr:row>178</xdr:row>
      <xdr:rowOff>104775</xdr:rowOff>
    </xdr:from>
    <xdr:to>
      <xdr:col>14</xdr:col>
      <xdr:colOff>9525</xdr:colOff>
      <xdr:row>184</xdr:row>
      <xdr:rowOff>104775</xdr:rowOff>
    </xdr:to>
    <xdr:sp>
      <xdr:nvSpPr>
        <xdr:cNvPr id="37" name="Line 44"/>
        <xdr:cNvSpPr>
          <a:spLocks/>
        </xdr:cNvSpPr>
      </xdr:nvSpPr>
      <xdr:spPr>
        <a:xfrm>
          <a:off x="9477375" y="37938075"/>
          <a:ext cx="14001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186</xdr:row>
      <xdr:rowOff>57150</xdr:rowOff>
    </xdr:from>
    <xdr:to>
      <xdr:col>14</xdr:col>
      <xdr:colOff>123825</xdr:colOff>
      <xdr:row>191</xdr:row>
      <xdr:rowOff>9525</xdr:rowOff>
    </xdr:to>
    <xdr:sp>
      <xdr:nvSpPr>
        <xdr:cNvPr id="38" name="Line 45"/>
        <xdr:cNvSpPr>
          <a:spLocks/>
        </xdr:cNvSpPr>
      </xdr:nvSpPr>
      <xdr:spPr>
        <a:xfrm flipV="1">
          <a:off x="9477375" y="39728775"/>
          <a:ext cx="1514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ioalpallon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1"/>
  <sheetViews>
    <sheetView tabSelected="1" zoomScale="70" zoomScaleNormal="70" workbookViewId="0" topLeftCell="A76">
      <selection activeCell="M128" sqref="M128"/>
    </sheetView>
  </sheetViews>
  <sheetFormatPr defaultColWidth="32.00390625" defaultRowHeight="12.75"/>
  <cols>
    <col min="1" max="1" width="5.00390625" style="2" customWidth="1"/>
    <col min="2" max="2" width="35.140625" style="2" bestFit="1" customWidth="1"/>
    <col min="3" max="3" width="10.00390625" style="2" bestFit="1" customWidth="1"/>
    <col min="4" max="4" width="41.7109375" style="2" customWidth="1"/>
    <col min="5" max="5" width="15.140625" style="2" customWidth="1"/>
    <col min="6" max="6" width="16.57421875" style="110" customWidth="1"/>
    <col min="7" max="7" width="16.57421875" style="63" hidden="1" customWidth="1"/>
    <col min="8" max="8" width="16.57421875" style="75" hidden="1" customWidth="1"/>
    <col min="9" max="12" width="16.57421875" style="2" hidden="1" customWidth="1"/>
    <col min="13" max="13" width="18.57421875" style="2" customWidth="1"/>
    <col min="14" max="14" width="20.8515625" style="2" customWidth="1"/>
    <col min="15" max="15" width="15.57421875" style="2" customWidth="1"/>
    <col min="16" max="19" width="5.28125" style="137" customWidth="1"/>
    <col min="20" max="21" width="5.421875" style="137" customWidth="1"/>
    <col min="22" max="22" width="5.421875" style="2" customWidth="1"/>
    <col min="23" max="16384" width="32.00390625" style="2" customWidth="1"/>
  </cols>
  <sheetData>
    <row r="1" spans="1:12" ht="31.5">
      <c r="A1" s="146" t="s">
        <v>65</v>
      </c>
      <c r="B1" s="146"/>
      <c r="C1" s="146"/>
      <c r="D1" s="146"/>
      <c r="E1" s="146"/>
      <c r="F1" s="146"/>
      <c r="G1" s="1"/>
      <c r="H1" s="70"/>
      <c r="I1" s="1"/>
      <c r="K1" s="1"/>
      <c r="L1" s="1"/>
    </row>
    <row r="2" spans="1:12" ht="31.5">
      <c r="A2" s="146"/>
      <c r="B2" s="146"/>
      <c r="C2" s="146"/>
      <c r="D2" s="146"/>
      <c r="E2" s="146"/>
      <c r="F2" s="146"/>
      <c r="G2" s="1"/>
      <c r="H2" s="70"/>
      <c r="I2" s="1"/>
      <c r="K2" s="1"/>
      <c r="L2" s="1"/>
    </row>
    <row r="3" spans="1:12" ht="31.5">
      <c r="A3" s="146"/>
      <c r="B3" s="146"/>
      <c r="C3" s="146"/>
      <c r="D3" s="146"/>
      <c r="E3" s="146"/>
      <c r="F3" s="146"/>
      <c r="G3" s="1"/>
      <c r="H3" s="70"/>
      <c r="I3" s="1"/>
      <c r="K3" s="1"/>
      <c r="L3" s="1"/>
    </row>
    <row r="4" spans="1:12" ht="31.5">
      <c r="A4" s="146"/>
      <c r="B4" s="146"/>
      <c r="C4" s="146"/>
      <c r="D4" s="146"/>
      <c r="E4" s="146"/>
      <c r="F4" s="146"/>
      <c r="G4" s="1"/>
      <c r="H4" s="70"/>
      <c r="I4" s="1"/>
      <c r="K4" s="1"/>
      <c r="L4" s="1"/>
    </row>
    <row r="6" spans="1:12" ht="21">
      <c r="A6" s="147" t="s">
        <v>66</v>
      </c>
      <c r="B6" s="148"/>
      <c r="C6" s="148"/>
      <c r="D6" s="148"/>
      <c r="E6" s="148"/>
      <c r="F6" s="148"/>
      <c r="G6" s="3"/>
      <c r="H6" s="71"/>
      <c r="I6" s="3"/>
      <c r="K6" s="3"/>
      <c r="L6" s="3"/>
    </row>
    <row r="7" spans="1:12" ht="21">
      <c r="A7" s="148"/>
      <c r="B7" s="148"/>
      <c r="C7" s="148"/>
      <c r="D7" s="148"/>
      <c r="E7" s="148"/>
      <c r="F7" s="148"/>
      <c r="G7" s="3"/>
      <c r="H7" s="71"/>
      <c r="I7" s="3"/>
      <c r="K7" s="3"/>
      <c r="L7" s="3"/>
    </row>
    <row r="8" spans="1:12" ht="21">
      <c r="A8" s="148"/>
      <c r="B8" s="148"/>
      <c r="C8" s="148"/>
      <c r="D8" s="148"/>
      <c r="E8" s="148"/>
      <c r="F8" s="148"/>
      <c r="G8" s="3"/>
      <c r="H8" s="71"/>
      <c r="I8" s="3"/>
      <c r="K8" s="3"/>
      <c r="L8" s="3"/>
    </row>
    <row r="9" spans="1:12" ht="21">
      <c r="A9" s="3"/>
      <c r="B9" s="3"/>
      <c r="C9" s="3"/>
      <c r="D9" s="3"/>
      <c r="E9" s="3"/>
      <c r="F9" s="114"/>
      <c r="G9" s="3"/>
      <c r="H9" s="71"/>
      <c r="I9" s="3"/>
      <c r="K9" s="3"/>
      <c r="L9" s="3"/>
    </row>
    <row r="11" spans="1:21" s="5" customFormat="1" ht="21">
      <c r="A11" s="145" t="s">
        <v>67</v>
      </c>
      <c r="B11" s="145"/>
      <c r="C11" s="145"/>
      <c r="D11" s="145"/>
      <c r="E11" s="145"/>
      <c r="F11" s="145"/>
      <c r="G11" s="4"/>
      <c r="H11" s="72"/>
      <c r="I11" s="4"/>
      <c r="K11" s="4"/>
      <c r="L11" s="4"/>
      <c r="P11" s="138"/>
      <c r="Q11" s="138"/>
      <c r="R11" s="138"/>
      <c r="S11" s="138"/>
      <c r="T11" s="138"/>
      <c r="U11" s="138"/>
    </row>
    <row r="12" spans="1:21" s="5" customFormat="1" ht="19.5" thickBot="1">
      <c r="A12" s="6"/>
      <c r="B12" s="6"/>
      <c r="C12" s="6"/>
      <c r="D12" s="6"/>
      <c r="E12" s="6"/>
      <c r="F12" s="115"/>
      <c r="G12" s="6"/>
      <c r="H12" s="73"/>
      <c r="I12" s="6"/>
      <c r="K12" s="6"/>
      <c r="L12" s="6"/>
      <c r="P12" s="138"/>
      <c r="Q12" s="138"/>
      <c r="R12" s="138"/>
      <c r="S12" s="138"/>
      <c r="T12" s="138"/>
      <c r="U12" s="138"/>
    </row>
    <row r="13" spans="1:21" s="8" customFormat="1" ht="17.25" thickBot="1" thickTop="1">
      <c r="A13" s="7" t="s">
        <v>68</v>
      </c>
      <c r="B13" s="7" t="s">
        <v>51</v>
      </c>
      <c r="C13" s="7" t="s">
        <v>69</v>
      </c>
      <c r="D13" s="7" t="s">
        <v>70</v>
      </c>
      <c r="E13" s="7" t="s">
        <v>52</v>
      </c>
      <c r="F13" s="116" t="s">
        <v>71</v>
      </c>
      <c r="G13" s="161" t="s">
        <v>168</v>
      </c>
      <c r="H13" s="162"/>
      <c r="I13" s="163" t="s">
        <v>169</v>
      </c>
      <c r="J13" s="164"/>
      <c r="K13" s="163" t="s">
        <v>170</v>
      </c>
      <c r="L13" s="164"/>
      <c r="P13" s="139"/>
      <c r="Q13" s="139"/>
      <c r="R13" s="139"/>
      <c r="S13" s="139"/>
      <c r="T13" s="139"/>
      <c r="U13" s="139"/>
    </row>
    <row r="14" spans="1:22" ht="17.25" thickBot="1" thickTop="1">
      <c r="A14" s="9">
        <v>1</v>
      </c>
      <c r="B14" s="10" t="s">
        <v>53</v>
      </c>
      <c r="C14" s="11">
        <v>40340</v>
      </c>
      <c r="D14" s="12" t="s">
        <v>72</v>
      </c>
      <c r="E14" s="13">
        <v>0.6666666666666666</v>
      </c>
      <c r="F14" s="113" t="s">
        <v>103</v>
      </c>
      <c r="G14" s="69" t="str">
        <f aca="true" t="shared" si="0" ref="G14:G19">MID(F14,1,1)</f>
        <v>1</v>
      </c>
      <c r="H14" s="76" t="str">
        <f aca="true" t="shared" si="1" ref="H14:H19">MID(F14,3,1)</f>
        <v>1</v>
      </c>
      <c r="I14" s="66" t="str">
        <f aca="true" t="shared" si="2" ref="I14:I19">MID(D14,1,SEARCH("–",D14)-2)</f>
        <v>Sud Africa</v>
      </c>
      <c r="J14" s="66" t="str">
        <f aca="true" t="shared" si="3" ref="J14:J19">MID(D14,SEARCH("–",D14)+2,LEN(D14)-(SEARCH("–",D14)+1))</f>
        <v>Messico</v>
      </c>
      <c r="K14" s="67">
        <f aca="true" t="shared" si="4" ref="K14:K19">IF(G14&lt;&gt;"",IF(G14&gt;H14,3,IF(G14=H14,1,0)),0)</f>
        <v>1</v>
      </c>
      <c r="L14" s="67">
        <f aca="true" t="shared" si="5" ref="L14:L19">IF(G14&lt;&gt;"",IF(G14&gt;H14,0,IF(G14=H14,1,3)),0)</f>
        <v>1</v>
      </c>
      <c r="O14" s="14" t="s">
        <v>98</v>
      </c>
      <c r="P14" s="136">
        <f>SUMIF(I$14:J14,$O14,K$14:L14)</f>
        <v>1</v>
      </c>
      <c r="Q14" s="136">
        <f>SUMIF($I$14:$J15,$O14,$K$14:$L15)</f>
        <v>1</v>
      </c>
      <c r="R14" s="136">
        <f>SUMIF($I$14:$J16,$O14,$K$14:$L16)</f>
        <v>1</v>
      </c>
      <c r="S14" s="136">
        <f>SUMIF($I$14:$J17,$O14,$K$14:$L17)</f>
        <v>1</v>
      </c>
      <c r="T14" s="136">
        <f>SUMIF($I$14:$J18,$O14,$K$14:$L18)</f>
        <v>1</v>
      </c>
      <c r="U14" s="136">
        <f>SUMIF($I$14:$J19,$O14,$K$14:$L19)</f>
        <v>4</v>
      </c>
      <c r="V14" s="14"/>
    </row>
    <row r="15" spans="1:22" ht="17.25" thickBot="1" thickTop="1">
      <c r="A15" s="9">
        <v>2</v>
      </c>
      <c r="B15" s="10" t="s">
        <v>54</v>
      </c>
      <c r="C15" s="15">
        <v>40340</v>
      </c>
      <c r="D15" s="16" t="s">
        <v>73</v>
      </c>
      <c r="E15" s="17">
        <v>0.8541666666666666</v>
      </c>
      <c r="F15" s="113" t="s">
        <v>132</v>
      </c>
      <c r="G15" s="69" t="str">
        <f t="shared" si="0"/>
        <v>0</v>
      </c>
      <c r="H15" s="76" t="str">
        <f t="shared" si="1"/>
        <v>0</v>
      </c>
      <c r="I15" s="66" t="str">
        <f t="shared" si="2"/>
        <v>Uruguay</v>
      </c>
      <c r="J15" s="66" t="str">
        <f t="shared" si="3"/>
        <v>Francia</v>
      </c>
      <c r="K15" s="67">
        <f t="shared" si="4"/>
        <v>1</v>
      </c>
      <c r="L15" s="67">
        <f t="shared" si="5"/>
        <v>1</v>
      </c>
      <c r="O15" s="14" t="s">
        <v>93</v>
      </c>
      <c r="P15" s="136">
        <f>SUMIF(I$14:J14,$O15,K$14:L14)</f>
        <v>1</v>
      </c>
      <c r="Q15" s="136">
        <f>SUMIF(I$14:J15,$O15,K$14:L15)</f>
        <v>1</v>
      </c>
      <c r="R15" s="136">
        <f>SUMIF(I$14:J16,$O15,K$14:L16)</f>
        <v>1</v>
      </c>
      <c r="S15" s="136">
        <f>SUMIF(I$14:J17,$O15,K$14:L17)</f>
        <v>4</v>
      </c>
      <c r="T15" s="136">
        <f>SUMIF(I$14:J18,$O15,K$14:L18)</f>
        <v>4</v>
      </c>
      <c r="U15" s="136">
        <f>SUMIF(I$14:J19,$O15,K$14:L19)</f>
        <v>4</v>
      </c>
      <c r="V15" s="14"/>
    </row>
    <row r="16" spans="1:22" ht="17.25" thickBot="1" thickTop="1">
      <c r="A16" s="9">
        <v>17</v>
      </c>
      <c r="B16" s="10" t="s">
        <v>55</v>
      </c>
      <c r="C16" s="15">
        <v>40345</v>
      </c>
      <c r="D16" s="16" t="s">
        <v>74</v>
      </c>
      <c r="E16" s="17">
        <v>0.8541666666666666</v>
      </c>
      <c r="F16" s="113" t="s">
        <v>173</v>
      </c>
      <c r="G16" s="69" t="str">
        <f t="shared" si="0"/>
        <v>0</v>
      </c>
      <c r="H16" s="76" t="str">
        <f t="shared" si="1"/>
        <v>3</v>
      </c>
      <c r="I16" s="66" t="str">
        <f t="shared" si="2"/>
        <v>Sud Africa</v>
      </c>
      <c r="J16" s="66" t="str">
        <f t="shared" si="3"/>
        <v>Uruguay</v>
      </c>
      <c r="K16" s="67">
        <f t="shared" si="4"/>
        <v>0</v>
      </c>
      <c r="L16" s="67">
        <f t="shared" si="5"/>
        <v>3</v>
      </c>
      <c r="O16" s="14" t="s">
        <v>94</v>
      </c>
      <c r="P16" s="136">
        <f>SUMIF(I$14:J14,$O16,K$14:L14)</f>
        <v>0</v>
      </c>
      <c r="Q16" s="136">
        <f>SUMIF(I$14:J15,$O16,K$14:L15)</f>
        <v>1</v>
      </c>
      <c r="R16" s="136">
        <f>SUMIF(I$14:J16,$O16,K$14:L16)</f>
        <v>4</v>
      </c>
      <c r="S16" s="136">
        <f>SUMIF(I$14:J17,$O16,K$14:L17)</f>
        <v>4</v>
      </c>
      <c r="T16" s="136">
        <f>SUMIF(I$14:J18,$O16,K$14:L18)</f>
        <v>7</v>
      </c>
      <c r="U16" s="136">
        <f>SUMIF(I$14:J19,$O16,K$14:L19)</f>
        <v>7</v>
      </c>
      <c r="V16" s="14"/>
    </row>
    <row r="17" spans="1:22" ht="17.25" thickBot="1" thickTop="1">
      <c r="A17" s="9">
        <v>18</v>
      </c>
      <c r="B17" s="10" t="s">
        <v>56</v>
      </c>
      <c r="C17" s="15">
        <v>40346</v>
      </c>
      <c r="D17" s="16" t="s">
        <v>75</v>
      </c>
      <c r="E17" s="17">
        <v>0.8541666666666666</v>
      </c>
      <c r="F17" s="113" t="s">
        <v>185</v>
      </c>
      <c r="G17" s="69" t="str">
        <f t="shared" si="0"/>
        <v>0</v>
      </c>
      <c r="H17" s="76" t="str">
        <f t="shared" si="1"/>
        <v>2</v>
      </c>
      <c r="I17" s="66" t="str">
        <f t="shared" si="2"/>
        <v>Francia</v>
      </c>
      <c r="J17" s="66" t="str">
        <f t="shared" si="3"/>
        <v>Messico</v>
      </c>
      <c r="K17" s="67">
        <f t="shared" si="4"/>
        <v>0</v>
      </c>
      <c r="L17" s="67">
        <f t="shared" si="5"/>
        <v>3</v>
      </c>
      <c r="O17" s="14" t="s">
        <v>95</v>
      </c>
      <c r="P17" s="136">
        <f>SUMIF(I$14:J14,$O17,K$14:L14)+0.2</f>
        <v>0.2</v>
      </c>
      <c r="Q17" s="136">
        <f>SUMIF(I$14:J15,$O17,K$14:L15)+0.2</f>
        <v>1.2</v>
      </c>
      <c r="R17" s="136">
        <f>SUMIF(I$14:J16,$O17,K$14:L16)+0.2</f>
        <v>1.2</v>
      </c>
      <c r="S17" s="136">
        <f>SUMIF(I$14:J17,$O17,K$14:L17)+0.2</f>
        <v>1.2</v>
      </c>
      <c r="T17" s="136">
        <f>SUMIF(I$14:J18,$O17,K$14:L18)+0.2</f>
        <v>1.2</v>
      </c>
      <c r="U17" s="136">
        <f>SUMIF(I$14:J19,$O17,K$14:L19)+0.2</f>
        <v>1.2</v>
      </c>
      <c r="V17" s="14"/>
    </row>
    <row r="18" spans="1:19" ht="17.25" thickBot="1" thickTop="1">
      <c r="A18" s="9">
        <v>33</v>
      </c>
      <c r="B18" s="10" t="s">
        <v>57</v>
      </c>
      <c r="C18" s="15">
        <v>40351</v>
      </c>
      <c r="D18" s="16" t="s">
        <v>76</v>
      </c>
      <c r="E18" s="17">
        <v>0.6666666666666666</v>
      </c>
      <c r="F18" s="113" t="s">
        <v>97</v>
      </c>
      <c r="G18" s="69" t="str">
        <f t="shared" si="0"/>
        <v>0</v>
      </c>
      <c r="H18" s="76" t="str">
        <f t="shared" si="1"/>
        <v>1</v>
      </c>
      <c r="I18" s="66" t="str">
        <f t="shared" si="2"/>
        <v>Messico</v>
      </c>
      <c r="J18" s="66" t="str">
        <f t="shared" si="3"/>
        <v>Uruguay</v>
      </c>
      <c r="K18" s="67">
        <f t="shared" si="4"/>
        <v>0</v>
      </c>
      <c r="L18" s="67">
        <f t="shared" si="5"/>
        <v>3</v>
      </c>
      <c r="O18" s="78" t="s">
        <v>130</v>
      </c>
      <c r="P18" s="158" t="s">
        <v>94</v>
      </c>
      <c r="Q18" s="158"/>
      <c r="R18" s="159"/>
      <c r="S18" s="136"/>
    </row>
    <row r="19" spans="1:19" ht="17.25" thickBot="1" thickTop="1">
      <c r="A19" s="9">
        <v>34</v>
      </c>
      <c r="B19" s="10" t="s">
        <v>58</v>
      </c>
      <c r="C19" s="11">
        <v>40351</v>
      </c>
      <c r="D19" s="12" t="s">
        <v>77</v>
      </c>
      <c r="E19" s="13">
        <v>0.6666666666666666</v>
      </c>
      <c r="F19" s="111" t="s">
        <v>187</v>
      </c>
      <c r="G19" s="69" t="str">
        <f t="shared" si="0"/>
        <v>1</v>
      </c>
      <c r="H19" s="76" t="str">
        <f t="shared" si="1"/>
        <v>2</v>
      </c>
      <c r="I19" s="66" t="str">
        <f t="shared" si="2"/>
        <v>Francia</v>
      </c>
      <c r="J19" s="66" t="str">
        <f t="shared" si="3"/>
        <v>Sud Africa</v>
      </c>
      <c r="K19" s="67">
        <f t="shared" si="4"/>
        <v>0</v>
      </c>
      <c r="L19" s="67">
        <f t="shared" si="5"/>
        <v>3</v>
      </c>
      <c r="O19" s="79" t="s">
        <v>131</v>
      </c>
      <c r="P19" s="149" t="s">
        <v>193</v>
      </c>
      <c r="Q19" s="149"/>
      <c r="R19" s="150"/>
      <c r="S19" s="136"/>
    </row>
    <row r="20" spans="7:16" ht="15.75" thickTop="1">
      <c r="G20" s="77"/>
      <c r="H20" s="74"/>
      <c r="P20" s="136"/>
    </row>
    <row r="21" spans="7:16" ht="15">
      <c r="G21" s="77"/>
      <c r="H21" s="74"/>
      <c r="P21" s="136"/>
    </row>
    <row r="22" spans="7:16" ht="15">
      <c r="G22" s="77"/>
      <c r="H22" s="74"/>
      <c r="P22" s="136"/>
    </row>
    <row r="23" spans="7:16" ht="15">
      <c r="G23" s="77"/>
      <c r="H23" s="74"/>
      <c r="P23" s="136"/>
    </row>
    <row r="24" spans="7:16" ht="15">
      <c r="G24" s="77"/>
      <c r="H24" s="74"/>
      <c r="P24" s="136"/>
    </row>
    <row r="25" ht="15">
      <c r="P25" s="136"/>
    </row>
    <row r="26" spans="1:21" s="5" customFormat="1" ht="21">
      <c r="A26" s="145" t="s">
        <v>78</v>
      </c>
      <c r="B26" s="145"/>
      <c r="C26" s="145"/>
      <c r="D26" s="145"/>
      <c r="E26" s="145"/>
      <c r="F26" s="145"/>
      <c r="G26" s="4"/>
      <c r="H26" s="72"/>
      <c r="P26" s="138"/>
      <c r="Q26" s="138"/>
      <c r="R26" s="138"/>
      <c r="S26" s="138"/>
      <c r="T26" s="138"/>
      <c r="U26" s="138"/>
    </row>
    <row r="27" ht="15.75" thickBot="1"/>
    <row r="28" spans="1:21" s="24" customFormat="1" ht="17.25" thickBot="1" thickTop="1">
      <c r="A28" s="23" t="s">
        <v>68</v>
      </c>
      <c r="B28" s="23" t="s">
        <v>51</v>
      </c>
      <c r="C28" s="23" t="s">
        <v>69</v>
      </c>
      <c r="D28" s="23" t="s">
        <v>70</v>
      </c>
      <c r="E28" s="23" t="s">
        <v>52</v>
      </c>
      <c r="F28" s="116" t="s">
        <v>71</v>
      </c>
      <c r="G28" s="161" t="s">
        <v>168</v>
      </c>
      <c r="H28" s="162"/>
      <c r="I28" s="163" t="s">
        <v>169</v>
      </c>
      <c r="J28" s="164"/>
      <c r="K28" s="163" t="s">
        <v>170</v>
      </c>
      <c r="L28" s="164"/>
      <c r="P28" s="140"/>
      <c r="Q28" s="140"/>
      <c r="R28" s="140"/>
      <c r="S28" s="140"/>
      <c r="T28" s="140"/>
      <c r="U28" s="140"/>
    </row>
    <row r="29" spans="1:21" ht="17.25" thickBot="1" thickTop="1">
      <c r="A29" s="18">
        <v>4</v>
      </c>
      <c r="B29" s="19" t="s">
        <v>60</v>
      </c>
      <c r="C29" s="20">
        <v>40341</v>
      </c>
      <c r="D29" s="21" t="s">
        <v>29</v>
      </c>
      <c r="E29" s="22">
        <v>0.5625</v>
      </c>
      <c r="F29" s="113" t="s">
        <v>96</v>
      </c>
      <c r="G29" s="108" t="str">
        <f aca="true" t="shared" si="6" ref="G29:G34">MID(F29,1,1)</f>
        <v>2</v>
      </c>
      <c r="H29" s="76" t="str">
        <f aca="true" t="shared" si="7" ref="H29:H34">MID(F29,3,1)</f>
        <v>0</v>
      </c>
      <c r="I29" s="66" t="str">
        <f aca="true" t="shared" si="8" ref="I29:I34">MID(D29,1,SEARCH("–",D29)-2)</f>
        <v>Corea del Sud</v>
      </c>
      <c r="J29" s="66" t="str">
        <f aca="true" t="shared" si="9" ref="J29:J34">MID(D29,SEARCH("–",D29)+2,LEN(D29)-(SEARCH("–",D29)+1))</f>
        <v>Grecia</v>
      </c>
      <c r="K29" s="67">
        <f aca="true" t="shared" si="10" ref="K29:K34">IF(G29&lt;&gt;"",IF(G29&gt;H29,3,IF(G29=H29,1,0)),0)</f>
        <v>3</v>
      </c>
      <c r="L29" s="80">
        <f aca="true" t="shared" si="11" ref="L29:L34">IF(G29&lt;&gt;"",IF(G29&gt;H29,0,IF(G29=H29,1,3)),0)</f>
        <v>0</v>
      </c>
      <c r="O29" s="14" t="s">
        <v>99</v>
      </c>
      <c r="P29" s="136">
        <f>SUMIF(I$29:J29,$O29,K$29:L29)</f>
        <v>0</v>
      </c>
      <c r="Q29" s="136">
        <f>SUMIF($I$29:$J30,$O29,$K$29:$L30)</f>
        <v>3</v>
      </c>
      <c r="R29" s="136">
        <f>SUMIF($I$29:$J31,$O29,$K$29:$L31)</f>
        <v>6</v>
      </c>
      <c r="S29" s="136">
        <f>SUMIF($I$29:$J32,$O29,$K$29:$L32)</f>
        <v>6</v>
      </c>
      <c r="T29" s="136">
        <f>SUMIF($I$29:$J33,$O29,$K$29:$L33)</f>
        <v>6</v>
      </c>
      <c r="U29" s="136">
        <f>SUMIF($I$29:$J34,$O29,$K$29:$L34)</f>
        <v>9</v>
      </c>
    </row>
    <row r="30" spans="1:21" ht="17.25" thickBot="1" thickTop="1">
      <c r="A30" s="18">
        <v>3</v>
      </c>
      <c r="B30" s="19" t="s">
        <v>59</v>
      </c>
      <c r="C30" s="25">
        <v>40341</v>
      </c>
      <c r="D30" s="21" t="s">
        <v>79</v>
      </c>
      <c r="E30" s="26">
        <v>0.6666666666666666</v>
      </c>
      <c r="F30" s="113" t="s">
        <v>129</v>
      </c>
      <c r="G30" s="108" t="str">
        <f t="shared" si="6"/>
        <v>1</v>
      </c>
      <c r="H30" s="76" t="str">
        <f t="shared" si="7"/>
        <v>0</v>
      </c>
      <c r="I30" s="66" t="str">
        <f t="shared" si="8"/>
        <v>Argentina</v>
      </c>
      <c r="J30" s="66" t="str">
        <f t="shared" si="9"/>
        <v>Nigeria</v>
      </c>
      <c r="K30" s="67">
        <f t="shared" si="10"/>
        <v>3</v>
      </c>
      <c r="L30" s="80">
        <f t="shared" si="11"/>
        <v>0</v>
      </c>
      <c r="O30" s="14" t="s">
        <v>100</v>
      </c>
      <c r="P30" s="136">
        <f>SUMIF(I$29:J29,$O30,K$29:L29)</f>
        <v>0</v>
      </c>
      <c r="Q30" s="136">
        <f>SUMIF(I$29:J30,$O30,K$29:L30)</f>
        <v>0</v>
      </c>
      <c r="R30" s="136">
        <f>SUMIF(I$29:J31,$O30,K$29:L31)</f>
        <v>0</v>
      </c>
      <c r="S30" s="136">
        <f>SUMIF(I$29:J32,$O30,K$29:L32)</f>
        <v>0</v>
      </c>
      <c r="T30" s="136">
        <f>SUMIF(I$29:J33,$O30,K$29:L33)</f>
        <v>1</v>
      </c>
      <c r="U30" s="136">
        <f>SUMIF(I$29:J34,$O30,K$29:L34)</f>
        <v>1</v>
      </c>
    </row>
    <row r="31" spans="1:21" ht="17.25" thickBot="1" thickTop="1">
      <c r="A31" s="18">
        <v>20</v>
      </c>
      <c r="B31" s="19" t="s">
        <v>53</v>
      </c>
      <c r="C31" s="20">
        <v>40346</v>
      </c>
      <c r="D31" s="21" t="s">
        <v>30</v>
      </c>
      <c r="E31" s="22">
        <v>0.5625</v>
      </c>
      <c r="F31" s="113" t="s">
        <v>189</v>
      </c>
      <c r="G31" s="108" t="str">
        <f t="shared" si="6"/>
        <v>4</v>
      </c>
      <c r="H31" s="76" t="str">
        <f t="shared" si="7"/>
        <v>1</v>
      </c>
      <c r="I31" s="66" t="str">
        <f t="shared" si="8"/>
        <v>Argentina</v>
      </c>
      <c r="J31" s="66" t="str">
        <f t="shared" si="9"/>
        <v>Corea del Sud</v>
      </c>
      <c r="K31" s="67">
        <f t="shared" si="10"/>
        <v>3</v>
      </c>
      <c r="L31" s="80">
        <f t="shared" si="11"/>
        <v>0</v>
      </c>
      <c r="O31" s="14" t="s">
        <v>101</v>
      </c>
      <c r="P31" s="136">
        <f>SUMIF(I$29:J29,$O31,K$29:L29)</f>
        <v>3</v>
      </c>
      <c r="Q31" s="136">
        <f>SUMIF(I$29:J30,$O31,K$29:L30)</f>
        <v>3</v>
      </c>
      <c r="R31" s="136">
        <f>SUMIF(I$29:J31,$O31,K$29:L31)</f>
        <v>3</v>
      </c>
      <c r="S31" s="136">
        <f>SUMIF(I$29:J32,$O31,K$29:L32)</f>
        <v>3</v>
      </c>
      <c r="T31" s="136">
        <f>SUMIF(I$29:J33,$O31,K$29:L33)</f>
        <v>4</v>
      </c>
      <c r="U31" s="136">
        <f>SUMIF(I$29:J34,$O31,K$29:L34)</f>
        <v>4</v>
      </c>
    </row>
    <row r="32" spans="1:21" ht="17.25" thickBot="1" thickTop="1">
      <c r="A32" s="18">
        <v>19</v>
      </c>
      <c r="B32" s="19" t="s">
        <v>58</v>
      </c>
      <c r="C32" s="20">
        <v>40346</v>
      </c>
      <c r="D32" s="21" t="s">
        <v>80</v>
      </c>
      <c r="E32" s="22">
        <v>0.6666666666666666</v>
      </c>
      <c r="F32" s="113" t="s">
        <v>133</v>
      </c>
      <c r="G32" s="108" t="str">
        <f t="shared" si="6"/>
        <v>2</v>
      </c>
      <c r="H32" s="76" t="str">
        <f t="shared" si="7"/>
        <v>1</v>
      </c>
      <c r="I32" s="66" t="str">
        <f t="shared" si="8"/>
        <v>Grecia</v>
      </c>
      <c r="J32" s="66" t="str">
        <f t="shared" si="9"/>
        <v>Nigeria</v>
      </c>
      <c r="K32" s="67">
        <f t="shared" si="10"/>
        <v>3</v>
      </c>
      <c r="L32" s="80">
        <f t="shared" si="11"/>
        <v>0</v>
      </c>
      <c r="O32" s="14" t="s">
        <v>102</v>
      </c>
      <c r="P32" s="136">
        <f>SUMIF(I$29:J29,$O32,K$29:L29)</f>
        <v>0</v>
      </c>
      <c r="Q32" s="136">
        <f>SUMIF(I$29:J30,$O32,K$29:L30)</f>
        <v>0</v>
      </c>
      <c r="R32" s="136">
        <f>SUMIF(I$29:J31,$O32,K$29:L31)</f>
        <v>0</v>
      </c>
      <c r="S32" s="136">
        <f>SUMIF(I$29:J32,$O32,K$29:L32)</f>
        <v>3</v>
      </c>
      <c r="T32" s="136">
        <f>SUMIF(I$29:J33,$O32,K$29:L33)</f>
        <v>3</v>
      </c>
      <c r="U32" s="136">
        <f>SUMIF(I$29:J34,$O32,K$29:L34)</f>
        <v>3</v>
      </c>
    </row>
    <row r="33" spans="1:18" ht="17.25" thickBot="1" thickTop="1">
      <c r="A33" s="18">
        <v>35</v>
      </c>
      <c r="B33" s="19" t="s">
        <v>62</v>
      </c>
      <c r="C33" s="20">
        <v>40351</v>
      </c>
      <c r="D33" s="21" t="s">
        <v>31</v>
      </c>
      <c r="E33" s="22">
        <v>0.8541666666666666</v>
      </c>
      <c r="F33" s="113" t="s">
        <v>188</v>
      </c>
      <c r="G33" s="108" t="str">
        <f t="shared" si="6"/>
        <v>2</v>
      </c>
      <c r="H33" s="76" t="str">
        <f t="shared" si="7"/>
        <v>2</v>
      </c>
      <c r="I33" s="66" t="str">
        <f t="shared" si="8"/>
        <v>Nigeria</v>
      </c>
      <c r="J33" s="66" t="str">
        <f t="shared" si="9"/>
        <v>Corea del Sud</v>
      </c>
      <c r="K33" s="67">
        <f t="shared" si="10"/>
        <v>1</v>
      </c>
      <c r="L33" s="80">
        <f t="shared" si="11"/>
        <v>1</v>
      </c>
      <c r="O33" s="78" t="s">
        <v>130</v>
      </c>
      <c r="P33" s="158" t="s">
        <v>99</v>
      </c>
      <c r="Q33" s="158"/>
      <c r="R33" s="159"/>
    </row>
    <row r="34" spans="1:18" ht="17.25" thickBot="1" thickTop="1">
      <c r="A34" s="18">
        <v>36</v>
      </c>
      <c r="B34" s="19" t="s">
        <v>56</v>
      </c>
      <c r="C34" s="25">
        <v>40351</v>
      </c>
      <c r="D34" s="27" t="s">
        <v>81</v>
      </c>
      <c r="E34" s="26">
        <v>0.8541666666666666</v>
      </c>
      <c r="F34" s="113" t="s">
        <v>185</v>
      </c>
      <c r="G34" s="109" t="str">
        <f t="shared" si="6"/>
        <v>0</v>
      </c>
      <c r="H34" s="94" t="str">
        <f t="shared" si="7"/>
        <v>2</v>
      </c>
      <c r="I34" s="81" t="str">
        <f t="shared" si="8"/>
        <v>Grecia</v>
      </c>
      <c r="J34" s="81" t="str">
        <f t="shared" si="9"/>
        <v>Argentina</v>
      </c>
      <c r="K34" s="82">
        <f t="shared" si="10"/>
        <v>0</v>
      </c>
      <c r="L34" s="83">
        <f t="shared" si="11"/>
        <v>3</v>
      </c>
      <c r="O34" s="79" t="s">
        <v>131</v>
      </c>
      <c r="P34" s="149" t="s">
        <v>101</v>
      </c>
      <c r="Q34" s="149"/>
      <c r="R34" s="150"/>
    </row>
    <row r="35" ht="15.75" thickTop="1"/>
    <row r="41" spans="1:21" s="5" customFormat="1" ht="21">
      <c r="A41" s="145" t="s">
        <v>82</v>
      </c>
      <c r="B41" s="145"/>
      <c r="C41" s="145"/>
      <c r="D41" s="145"/>
      <c r="E41" s="145"/>
      <c r="F41" s="145"/>
      <c r="G41" s="4"/>
      <c r="H41" s="72"/>
      <c r="I41" s="4"/>
      <c r="K41" s="4"/>
      <c r="L41" s="4"/>
      <c r="O41" s="2"/>
      <c r="P41" s="137"/>
      <c r="Q41" s="138"/>
      <c r="R41" s="138"/>
      <c r="S41" s="138"/>
      <c r="T41" s="138"/>
      <c r="U41" s="138"/>
    </row>
    <row r="42" ht="15.75" thickBot="1"/>
    <row r="43" spans="1:21" s="24" customFormat="1" ht="17.25" thickBot="1" thickTop="1">
      <c r="A43" s="23" t="s">
        <v>68</v>
      </c>
      <c r="B43" s="23" t="s">
        <v>51</v>
      </c>
      <c r="C43" s="23" t="s">
        <v>69</v>
      </c>
      <c r="D43" s="23" t="s">
        <v>70</v>
      </c>
      <c r="E43" s="23" t="s">
        <v>52</v>
      </c>
      <c r="F43" s="116" t="s">
        <v>71</v>
      </c>
      <c r="G43" s="161" t="s">
        <v>168</v>
      </c>
      <c r="H43" s="162"/>
      <c r="I43" s="163" t="s">
        <v>169</v>
      </c>
      <c r="J43" s="164"/>
      <c r="K43" s="163" t="s">
        <v>170</v>
      </c>
      <c r="L43" s="164"/>
      <c r="O43" s="2"/>
      <c r="P43" s="137"/>
      <c r="Q43" s="140"/>
      <c r="R43" s="140"/>
      <c r="S43" s="140"/>
      <c r="T43" s="140"/>
      <c r="U43" s="140"/>
    </row>
    <row r="44" spans="1:21" ht="17.25" thickBot="1" thickTop="1">
      <c r="A44" s="18">
        <v>5</v>
      </c>
      <c r="B44" s="19" t="s">
        <v>57</v>
      </c>
      <c r="C44" s="25">
        <v>40341</v>
      </c>
      <c r="D44" s="21" t="s">
        <v>83</v>
      </c>
      <c r="E44" s="26">
        <v>0.8541666666666666</v>
      </c>
      <c r="F44" s="113" t="s">
        <v>103</v>
      </c>
      <c r="G44" s="108" t="str">
        <f aca="true" t="shared" si="12" ref="G44:G49">MID(F44,1,1)</f>
        <v>1</v>
      </c>
      <c r="H44" s="76" t="str">
        <f aca="true" t="shared" si="13" ref="H44:H49">MID(F44,3,1)</f>
        <v>1</v>
      </c>
      <c r="I44" s="66" t="str">
        <f aca="true" t="shared" si="14" ref="I44:I49">MID(D44,1,SEARCH("–",D44)-2)</f>
        <v>Inghilterra</v>
      </c>
      <c r="J44" s="66" t="str">
        <f aca="true" t="shared" si="15" ref="J44:J49">MID(D44,SEARCH("–",D44)+2,LEN(D44)-(SEARCH("–",D44)+1))</f>
        <v>USA</v>
      </c>
      <c r="K44" s="67">
        <f aca="true" t="shared" si="16" ref="K44:K49">IF(G44&lt;&gt;"",IF(G44&gt;H44,3,IF(G44=H44,1,0)),0)</f>
        <v>1</v>
      </c>
      <c r="L44" s="80">
        <f aca="true" t="shared" si="17" ref="L44:L49">IF(G44&lt;&gt;"",IF(G44&gt;H44,0,IF(G44=H44,1,3)),0)</f>
        <v>1</v>
      </c>
      <c r="O44" s="14" t="s">
        <v>104</v>
      </c>
      <c r="P44" s="136">
        <f>SUMIF(I$29:J44,$O44,K$29:L44)+0.2</f>
        <v>1.2</v>
      </c>
      <c r="Q44" s="136">
        <f>SUMIF($I$29:$J45,$O44,$K$29:$L45)+0.2</f>
        <v>1.2</v>
      </c>
      <c r="R44" s="136">
        <f>SUMIF($I$29:$J46,$O44,$K$29:$L46)+0.2</f>
        <v>1.2</v>
      </c>
      <c r="S44" s="136">
        <f>SUMIF($I$29:$J47,$O44,$K$29:$L47)+0.2</f>
        <v>2.2</v>
      </c>
      <c r="T44" s="136">
        <f>SUMIF($I$29:$J48,$O44,$K$29:$L48)+0.2</f>
        <v>5.2</v>
      </c>
      <c r="U44" s="136">
        <f>SUMIF($I$29:$J49,$O44,$K$29:$L49)+0.2</f>
        <v>5.2</v>
      </c>
    </row>
    <row r="45" spans="1:21" ht="17.25" thickBot="1" thickTop="1">
      <c r="A45" s="18">
        <v>6</v>
      </c>
      <c r="B45" s="19" t="s">
        <v>56</v>
      </c>
      <c r="C45" s="20">
        <v>40342</v>
      </c>
      <c r="D45" s="21" t="s">
        <v>84</v>
      </c>
      <c r="E45" s="22">
        <v>0.5625</v>
      </c>
      <c r="F45" s="113" t="s">
        <v>97</v>
      </c>
      <c r="G45" s="108" t="str">
        <f t="shared" si="12"/>
        <v>0</v>
      </c>
      <c r="H45" s="76" t="str">
        <f t="shared" si="13"/>
        <v>1</v>
      </c>
      <c r="I45" s="66" t="str">
        <f t="shared" si="14"/>
        <v>Algeria</v>
      </c>
      <c r="J45" s="66" t="str">
        <f t="shared" si="15"/>
        <v>Slovenia</v>
      </c>
      <c r="K45" s="67">
        <f t="shared" si="16"/>
        <v>0</v>
      </c>
      <c r="L45" s="80">
        <f t="shared" si="17"/>
        <v>3</v>
      </c>
      <c r="O45" s="14" t="s">
        <v>105</v>
      </c>
      <c r="P45" s="136">
        <f>SUMIF(I$29:J44,$O45,K$29:L44)</f>
        <v>1</v>
      </c>
      <c r="Q45" s="136">
        <f>SUMIF(I$29:J45,$O45,K$29:L45)</f>
        <v>1</v>
      </c>
      <c r="R45" s="136">
        <f>SUMIF(I$29:J46,$O45,K$29:L46)</f>
        <v>2</v>
      </c>
      <c r="S45" s="136">
        <f>SUMIF(I$29:J47,$O45,K$29:L47)</f>
        <v>2</v>
      </c>
      <c r="T45" s="136">
        <f>SUMIF(I$29:J48,$O45,K$29:L48)</f>
        <v>2</v>
      </c>
      <c r="U45" s="136">
        <f>SUMIF(I$29:J49,$O45,K$29:L49)</f>
        <v>5</v>
      </c>
    </row>
    <row r="46" spans="1:21" ht="17.25" thickBot="1" thickTop="1">
      <c r="A46" s="18">
        <v>22</v>
      </c>
      <c r="B46" s="19" t="s">
        <v>59</v>
      </c>
      <c r="C46" s="20">
        <v>40347</v>
      </c>
      <c r="D46" s="21" t="s">
        <v>85</v>
      </c>
      <c r="E46" s="22">
        <v>0.6666666666666666</v>
      </c>
      <c r="F46" s="113" t="s">
        <v>188</v>
      </c>
      <c r="G46" s="108" t="str">
        <f t="shared" si="12"/>
        <v>2</v>
      </c>
      <c r="H46" s="76" t="str">
        <f t="shared" si="13"/>
        <v>2</v>
      </c>
      <c r="I46" s="66" t="str">
        <f t="shared" si="14"/>
        <v>Slovenia</v>
      </c>
      <c r="J46" s="66" t="str">
        <f t="shared" si="15"/>
        <v>USA</v>
      </c>
      <c r="K46" s="67">
        <f t="shared" si="16"/>
        <v>1</v>
      </c>
      <c r="L46" s="80">
        <f t="shared" si="17"/>
        <v>1</v>
      </c>
      <c r="O46" s="14" t="s">
        <v>106</v>
      </c>
      <c r="P46" s="136">
        <f>SUMIF(I$29:J44,$O46,K$29:L44)</f>
        <v>0</v>
      </c>
      <c r="Q46" s="136">
        <f>SUMIF(I$44:J45,$O46,K$44:L45)</f>
        <v>0</v>
      </c>
      <c r="R46" s="136">
        <f>SUMIF(I$29:J46,$O46,K$29:L46)</f>
        <v>0</v>
      </c>
      <c r="S46" s="136">
        <f>SUMIF(I$29:J47,$O46,K$29:L47)</f>
        <v>1</v>
      </c>
      <c r="T46" s="136">
        <f>SUMIF(I$29:J48,$O46,K$29:L48)</f>
        <v>1</v>
      </c>
      <c r="U46" s="136">
        <f>SUMIF(I$29:J49,$O46,K$29:L49)</f>
        <v>1</v>
      </c>
    </row>
    <row r="47" spans="1:21" ht="17.25" thickBot="1" thickTop="1">
      <c r="A47" s="18">
        <v>23</v>
      </c>
      <c r="B47" s="19" t="s">
        <v>54</v>
      </c>
      <c r="C47" s="20">
        <v>40347</v>
      </c>
      <c r="D47" s="21" t="s">
        <v>86</v>
      </c>
      <c r="E47" s="22">
        <v>0.8541666666666666</v>
      </c>
      <c r="F47" s="113" t="s">
        <v>132</v>
      </c>
      <c r="G47" s="108" t="str">
        <f t="shared" si="12"/>
        <v>0</v>
      </c>
      <c r="H47" s="76" t="str">
        <f t="shared" si="13"/>
        <v>0</v>
      </c>
      <c r="I47" s="66" t="str">
        <f t="shared" si="14"/>
        <v>Inghilterra</v>
      </c>
      <c r="J47" s="66" t="str">
        <f t="shared" si="15"/>
        <v>Algeria</v>
      </c>
      <c r="K47" s="67">
        <f t="shared" si="16"/>
        <v>1</v>
      </c>
      <c r="L47" s="80">
        <f t="shared" si="17"/>
        <v>1</v>
      </c>
      <c r="O47" s="14" t="s">
        <v>107</v>
      </c>
      <c r="P47" s="136">
        <f>SUMIF(I$29:J44,$O47,K$29:L44)</f>
        <v>0</v>
      </c>
      <c r="Q47" s="136">
        <f>SUMIF(I$44:J45,$O47,K$44:L45)</f>
        <v>3</v>
      </c>
      <c r="R47" s="136">
        <f>SUMIF(I$29:J46,$O47,K$29:L46)</f>
        <v>4</v>
      </c>
      <c r="S47" s="136">
        <f>SUMIF(I$29:J47,$O47,K$29:L47)</f>
        <v>4</v>
      </c>
      <c r="T47" s="136">
        <f>SUMIF(I$29:J48,$O47,K$29:L48)</f>
        <v>4</v>
      </c>
      <c r="U47" s="136">
        <f>SUMIF(I$29:J49,$O47,K$29:L49)</f>
        <v>4</v>
      </c>
    </row>
    <row r="48" spans="1:18" ht="17.25" thickBot="1" thickTop="1">
      <c r="A48" s="18">
        <v>37</v>
      </c>
      <c r="B48" s="19" t="s">
        <v>60</v>
      </c>
      <c r="C48" s="20">
        <v>40352</v>
      </c>
      <c r="D48" s="21" t="s">
        <v>87</v>
      </c>
      <c r="E48" s="22">
        <v>0.6666666666666666</v>
      </c>
      <c r="F48" s="113" t="s">
        <v>97</v>
      </c>
      <c r="G48" s="108" t="str">
        <f t="shared" si="12"/>
        <v>0</v>
      </c>
      <c r="H48" s="76" t="str">
        <f t="shared" si="13"/>
        <v>1</v>
      </c>
      <c r="I48" s="66" t="str">
        <f t="shared" si="14"/>
        <v>Slovenia</v>
      </c>
      <c r="J48" s="66" t="str">
        <f t="shared" si="15"/>
        <v>Inghilterra</v>
      </c>
      <c r="K48" s="67">
        <f t="shared" si="16"/>
        <v>0</v>
      </c>
      <c r="L48" s="80">
        <f t="shared" si="17"/>
        <v>3</v>
      </c>
      <c r="O48" s="78" t="s">
        <v>130</v>
      </c>
      <c r="P48" s="158" t="s">
        <v>105</v>
      </c>
      <c r="Q48" s="158"/>
      <c r="R48" s="159"/>
    </row>
    <row r="49" spans="1:18" ht="17.25" thickBot="1" thickTop="1">
      <c r="A49" s="18">
        <v>38</v>
      </c>
      <c r="B49" s="19" t="s">
        <v>55</v>
      </c>
      <c r="C49" s="25">
        <v>40352</v>
      </c>
      <c r="D49" s="27" t="s">
        <v>88</v>
      </c>
      <c r="E49" s="26">
        <v>0.6666666666666666</v>
      </c>
      <c r="F49" s="113" t="s">
        <v>129</v>
      </c>
      <c r="G49" s="109" t="str">
        <f t="shared" si="12"/>
        <v>1</v>
      </c>
      <c r="H49" s="94" t="str">
        <f t="shared" si="13"/>
        <v>0</v>
      </c>
      <c r="I49" s="81" t="str">
        <f t="shared" si="14"/>
        <v>USA</v>
      </c>
      <c r="J49" s="81" t="str">
        <f t="shared" si="15"/>
        <v>Algeria</v>
      </c>
      <c r="K49" s="82">
        <f t="shared" si="16"/>
        <v>3</v>
      </c>
      <c r="L49" s="83">
        <f t="shared" si="17"/>
        <v>0</v>
      </c>
      <c r="O49" s="79" t="s">
        <v>131</v>
      </c>
      <c r="P49" s="149" t="s">
        <v>104</v>
      </c>
      <c r="Q49" s="149"/>
      <c r="R49" s="150"/>
    </row>
    <row r="50" ht="15.75" thickTop="1"/>
    <row r="56" spans="1:21" s="5" customFormat="1" ht="21">
      <c r="A56" s="145" t="s">
        <v>89</v>
      </c>
      <c r="B56" s="145"/>
      <c r="C56" s="145"/>
      <c r="D56" s="145"/>
      <c r="E56" s="145"/>
      <c r="F56" s="145"/>
      <c r="G56" s="4"/>
      <c r="H56" s="72"/>
      <c r="I56" s="4"/>
      <c r="K56" s="4"/>
      <c r="L56" s="4"/>
      <c r="P56" s="138"/>
      <c r="Q56" s="138"/>
      <c r="R56" s="138"/>
      <c r="S56" s="138"/>
      <c r="T56" s="138"/>
      <c r="U56" s="138"/>
    </row>
    <row r="57" ht="15.75" thickBot="1"/>
    <row r="58" spans="1:21" s="24" customFormat="1" ht="17.25" thickBot="1" thickTop="1">
      <c r="A58" s="23" t="s">
        <v>68</v>
      </c>
      <c r="B58" s="23" t="s">
        <v>51</v>
      </c>
      <c r="C58" s="23" t="s">
        <v>69</v>
      </c>
      <c r="D58" s="23" t="s">
        <v>70</v>
      </c>
      <c r="E58" s="23" t="s">
        <v>52</v>
      </c>
      <c r="F58" s="116" t="s">
        <v>71</v>
      </c>
      <c r="G58" s="161" t="s">
        <v>168</v>
      </c>
      <c r="H58" s="162"/>
      <c r="I58" s="163" t="s">
        <v>169</v>
      </c>
      <c r="J58" s="164"/>
      <c r="K58" s="163" t="s">
        <v>170</v>
      </c>
      <c r="L58" s="164"/>
      <c r="P58" s="140"/>
      <c r="Q58" s="140"/>
      <c r="R58" s="140"/>
      <c r="S58" s="140"/>
      <c r="T58" s="140"/>
      <c r="U58" s="140"/>
    </row>
    <row r="59" spans="1:21" ht="17.25" thickBot="1" thickTop="1">
      <c r="A59" s="18">
        <v>8</v>
      </c>
      <c r="B59" s="19" t="s">
        <v>55</v>
      </c>
      <c r="C59" s="20">
        <v>40342</v>
      </c>
      <c r="D59" s="21" t="s">
        <v>91</v>
      </c>
      <c r="E59" s="22">
        <v>0.6666666666666666</v>
      </c>
      <c r="F59" s="113" t="s">
        <v>97</v>
      </c>
      <c r="G59" s="108" t="str">
        <f aca="true" t="shared" si="18" ref="G59:G64">MID(F59,1,1)</f>
        <v>0</v>
      </c>
      <c r="H59" s="76" t="str">
        <f aca="true" t="shared" si="19" ref="H59:H64">MID(F59,3,1)</f>
        <v>1</v>
      </c>
      <c r="I59" s="66" t="str">
        <f aca="true" t="shared" si="20" ref="I59:I64">MID(D59,1,SEARCH("–",D59)-2)</f>
        <v>Serbia</v>
      </c>
      <c r="J59" s="66" t="str">
        <f aca="true" t="shared" si="21" ref="J59:J64">MID(D59,SEARCH("–",D59)+2,LEN(D59)-(SEARCH("–",D59)+1))</f>
        <v>Ghana</v>
      </c>
      <c r="K59" s="67">
        <f aca="true" t="shared" si="22" ref="K59:K64">IF(G59&lt;&gt;"",IF(G59&gt;H59,3,IF(G59=H59,1,0)),0)</f>
        <v>0</v>
      </c>
      <c r="L59" s="80">
        <f aca="true" t="shared" si="23" ref="L59:L64">IF(G59&lt;&gt;"",IF(G59&gt;H59,0,IF(G59=H59,1,3)),0)</f>
        <v>3</v>
      </c>
      <c r="O59" s="14" t="s">
        <v>108</v>
      </c>
      <c r="P59" s="136">
        <f>SUMIF(I$59:J59,$O59,K$59:L59)</f>
        <v>0</v>
      </c>
      <c r="Q59" s="136">
        <f>SUMIF($I$59:$J60,$O59,$K$59:$L60)+0.2</f>
        <v>3.2</v>
      </c>
      <c r="R59" s="136">
        <f>SUMIF($I$59:$J61,$O59,$K$59:$L61)+0.2</f>
        <v>3.2</v>
      </c>
      <c r="S59" s="136">
        <f>SUMIF($I$59:$J62,$O59,$K$59:$L62)+0.2</f>
        <v>3.2</v>
      </c>
      <c r="T59" s="136">
        <f>SUMIF($I$59:$J63,$O59,$K$59:$L63)+0.2</f>
        <v>6.2</v>
      </c>
      <c r="U59" s="136">
        <f>SUMIF($I$59:$J64,$O59,$K$59:$L64)+0.2</f>
        <v>6.2</v>
      </c>
    </row>
    <row r="60" spans="1:21" ht="17.25" thickBot="1" thickTop="1">
      <c r="A60" s="18">
        <v>7</v>
      </c>
      <c r="B60" s="19" t="s">
        <v>62</v>
      </c>
      <c r="C60" s="25">
        <v>40342</v>
      </c>
      <c r="D60" s="21" t="s">
        <v>90</v>
      </c>
      <c r="E60" s="26">
        <v>0.8541666666666666</v>
      </c>
      <c r="F60" s="113" t="s">
        <v>174</v>
      </c>
      <c r="G60" s="108" t="str">
        <f t="shared" si="18"/>
        <v>4</v>
      </c>
      <c r="H60" s="76" t="str">
        <f t="shared" si="19"/>
        <v>0</v>
      </c>
      <c r="I60" s="66" t="str">
        <f t="shared" si="20"/>
        <v>Germania</v>
      </c>
      <c r="J60" s="66" t="str">
        <f t="shared" si="21"/>
        <v>Australia</v>
      </c>
      <c r="K60" s="67">
        <f t="shared" si="22"/>
        <v>3</v>
      </c>
      <c r="L60" s="80">
        <f t="shared" si="23"/>
        <v>0</v>
      </c>
      <c r="O60" s="14" t="s">
        <v>109</v>
      </c>
      <c r="P60" s="136">
        <f>SUMIF(I$59:J59,$O60,K$59:L59)</f>
        <v>0</v>
      </c>
      <c r="Q60" s="136">
        <f>SUMIF(I$59:J60,$O60,K$59:L60)</f>
        <v>0</v>
      </c>
      <c r="R60" s="136">
        <f>SUMIF(I$59:J61,$O60,K$59:L61)</f>
        <v>0</v>
      </c>
      <c r="S60" s="136">
        <f>SUMIF(I$59:J62,$O60,K$59:L62)</f>
        <v>1</v>
      </c>
      <c r="T60" s="136">
        <f>SUMIF(I$59:J63,$O60,K$59:L63)</f>
        <v>1</v>
      </c>
      <c r="U60" s="136">
        <f>SUMIF(I$59:J64,$O60,K$59:L64)</f>
        <v>4</v>
      </c>
    </row>
    <row r="61" spans="1:21" ht="17.25" thickBot="1" thickTop="1">
      <c r="A61" s="18">
        <v>21</v>
      </c>
      <c r="B61" s="19" t="s">
        <v>60</v>
      </c>
      <c r="C61" s="20">
        <v>40347</v>
      </c>
      <c r="D61" s="21" t="s">
        <v>92</v>
      </c>
      <c r="E61" s="22">
        <v>0.5625</v>
      </c>
      <c r="F61" s="113" t="s">
        <v>97</v>
      </c>
      <c r="G61" s="108" t="str">
        <f t="shared" si="18"/>
        <v>0</v>
      </c>
      <c r="H61" s="76" t="str">
        <f t="shared" si="19"/>
        <v>1</v>
      </c>
      <c r="I61" s="66" t="str">
        <f t="shared" si="20"/>
        <v>Germania</v>
      </c>
      <c r="J61" s="66" t="str">
        <f t="shared" si="21"/>
        <v>Serbia</v>
      </c>
      <c r="K61" s="67">
        <f t="shared" si="22"/>
        <v>0</v>
      </c>
      <c r="L61" s="80">
        <f t="shared" si="23"/>
        <v>3</v>
      </c>
      <c r="O61" s="14" t="s">
        <v>110</v>
      </c>
      <c r="P61" s="136">
        <f>SUMIF(I$59:J59,$O61,K$59:L59)</f>
        <v>0</v>
      </c>
      <c r="Q61" s="136">
        <f>SUMIF(I$59:J60,$O61,K$59:L60)</f>
        <v>0</v>
      </c>
      <c r="R61" s="136">
        <f>SUMIF(I$59:J61,$O61,K$59:L61)</f>
        <v>3</v>
      </c>
      <c r="S61" s="136">
        <f>SUMIF(I$59:J62,$O61,K$59:L62)</f>
        <v>3</v>
      </c>
      <c r="T61" s="136">
        <f>SUMIF(I$59:J63,$O61,K$59:L63)</f>
        <v>3</v>
      </c>
      <c r="U61" s="136">
        <f>SUMIF(I$59:J64,$O61,K$59:L64)</f>
        <v>3</v>
      </c>
    </row>
    <row r="62" spans="1:21" ht="17.25" thickBot="1" thickTop="1">
      <c r="A62" s="18">
        <v>24</v>
      </c>
      <c r="B62" s="19" t="s">
        <v>57</v>
      </c>
      <c r="C62" s="20">
        <v>40348</v>
      </c>
      <c r="D62" s="21" t="s">
        <v>0</v>
      </c>
      <c r="E62" s="22">
        <v>0.6666666666666666</v>
      </c>
      <c r="F62" s="113" t="s">
        <v>103</v>
      </c>
      <c r="G62" s="108" t="str">
        <f t="shared" si="18"/>
        <v>1</v>
      </c>
      <c r="H62" s="76" t="str">
        <f t="shared" si="19"/>
        <v>1</v>
      </c>
      <c r="I62" s="66" t="str">
        <f t="shared" si="20"/>
        <v>Ghana</v>
      </c>
      <c r="J62" s="66" t="str">
        <f t="shared" si="21"/>
        <v>Australia</v>
      </c>
      <c r="K62" s="67">
        <f t="shared" si="22"/>
        <v>1</v>
      </c>
      <c r="L62" s="80">
        <f t="shared" si="23"/>
        <v>1</v>
      </c>
      <c r="O62" s="14" t="s">
        <v>111</v>
      </c>
      <c r="P62" s="136">
        <f>SUMIF(I$59:J59,$O62,K$59:L59)</f>
        <v>3</v>
      </c>
      <c r="Q62" s="136">
        <f>SUMIF(I$59:J60,$O62,K$59:L60)</f>
        <v>3</v>
      </c>
      <c r="R62" s="136">
        <f>SUMIF(I$59:J61,$O62,K$59:L61)</f>
        <v>3</v>
      </c>
      <c r="S62" s="136">
        <f>SUMIF(I$59:J62,$O62,K$59:L62)</f>
        <v>4</v>
      </c>
      <c r="T62" s="136">
        <f>SUMIF(I$59:J63,$O62,K$59:L63)</f>
        <v>4</v>
      </c>
      <c r="U62" s="136">
        <f>SUMIF(I$59:J64,$O62,K$59:L64)</f>
        <v>4</v>
      </c>
    </row>
    <row r="63" spans="1:18" ht="17.25" thickBot="1" thickTop="1">
      <c r="A63" s="18">
        <v>39</v>
      </c>
      <c r="B63" s="19" t="s">
        <v>53</v>
      </c>
      <c r="C63" s="20">
        <v>40352</v>
      </c>
      <c r="D63" s="21" t="s">
        <v>1</v>
      </c>
      <c r="E63" s="22">
        <v>0.8541666666666666</v>
      </c>
      <c r="F63" s="113" t="s">
        <v>97</v>
      </c>
      <c r="G63" s="108" t="str">
        <f t="shared" si="18"/>
        <v>0</v>
      </c>
      <c r="H63" s="76" t="str">
        <f t="shared" si="19"/>
        <v>1</v>
      </c>
      <c r="I63" s="66" t="str">
        <f t="shared" si="20"/>
        <v>Ghana</v>
      </c>
      <c r="J63" s="66" t="str">
        <f t="shared" si="21"/>
        <v>Germania</v>
      </c>
      <c r="K63" s="67">
        <f t="shared" si="22"/>
        <v>0</v>
      </c>
      <c r="L63" s="80">
        <f t="shared" si="23"/>
        <v>3</v>
      </c>
      <c r="O63" s="78" t="s">
        <v>130</v>
      </c>
      <c r="P63" s="158" t="s">
        <v>108</v>
      </c>
      <c r="Q63" s="158"/>
      <c r="R63" s="159"/>
    </row>
    <row r="64" spans="1:18" ht="17.25" thickBot="1" thickTop="1">
      <c r="A64" s="18">
        <v>40</v>
      </c>
      <c r="B64" s="19" t="s">
        <v>63</v>
      </c>
      <c r="C64" s="25">
        <v>40352</v>
      </c>
      <c r="D64" s="27" t="s">
        <v>2</v>
      </c>
      <c r="E64" s="26">
        <v>0.8541666666666666</v>
      </c>
      <c r="F64" s="113" t="s">
        <v>133</v>
      </c>
      <c r="G64" s="109" t="str">
        <f t="shared" si="18"/>
        <v>2</v>
      </c>
      <c r="H64" s="94" t="str">
        <f t="shared" si="19"/>
        <v>1</v>
      </c>
      <c r="I64" s="81" t="str">
        <f t="shared" si="20"/>
        <v>Australia</v>
      </c>
      <c r="J64" s="81" t="str">
        <f t="shared" si="21"/>
        <v>Serbia</v>
      </c>
      <c r="K64" s="82">
        <f t="shared" si="22"/>
        <v>3</v>
      </c>
      <c r="L64" s="83">
        <f t="shared" si="23"/>
        <v>0</v>
      </c>
      <c r="O64" s="79" t="s">
        <v>131</v>
      </c>
      <c r="P64" s="149" t="s">
        <v>111</v>
      </c>
      <c r="Q64" s="149"/>
      <c r="R64" s="150"/>
    </row>
    <row r="65" ht="15.75" thickTop="1"/>
    <row r="71" spans="1:21" s="5" customFormat="1" ht="21">
      <c r="A71" s="145" t="s">
        <v>3</v>
      </c>
      <c r="B71" s="145"/>
      <c r="C71" s="145"/>
      <c r="D71" s="145"/>
      <c r="E71" s="145"/>
      <c r="F71" s="145"/>
      <c r="G71" s="4"/>
      <c r="H71" s="72"/>
      <c r="I71" s="4"/>
      <c r="K71" s="4"/>
      <c r="L71" s="4"/>
      <c r="P71" s="138"/>
      <c r="Q71" s="138"/>
      <c r="R71" s="138"/>
      <c r="S71" s="138"/>
      <c r="T71" s="138"/>
      <c r="U71" s="138"/>
    </row>
    <row r="72" ht="15.75" thickBot="1"/>
    <row r="73" spans="1:21" s="24" customFormat="1" ht="17.25" thickBot="1" thickTop="1">
      <c r="A73" s="23" t="s">
        <v>68</v>
      </c>
      <c r="B73" s="23" t="s">
        <v>51</v>
      </c>
      <c r="C73" s="23" t="s">
        <v>69</v>
      </c>
      <c r="D73" s="23" t="s">
        <v>70</v>
      </c>
      <c r="E73" s="23" t="s">
        <v>52</v>
      </c>
      <c r="F73" s="117" t="s">
        <v>71</v>
      </c>
      <c r="G73" s="161" t="s">
        <v>168</v>
      </c>
      <c r="H73" s="162"/>
      <c r="I73" s="163" t="s">
        <v>169</v>
      </c>
      <c r="J73" s="164"/>
      <c r="K73" s="163" t="s">
        <v>170</v>
      </c>
      <c r="L73" s="164"/>
      <c r="P73" s="140"/>
      <c r="Q73" s="140"/>
      <c r="R73" s="140"/>
      <c r="S73" s="140"/>
      <c r="T73" s="140"/>
      <c r="U73" s="140"/>
    </row>
    <row r="74" spans="1:21" ht="17.25" thickBot="1" thickTop="1">
      <c r="A74" s="18">
        <v>9</v>
      </c>
      <c r="B74" s="19" t="s">
        <v>53</v>
      </c>
      <c r="C74" s="25">
        <v>40343</v>
      </c>
      <c r="D74" s="21" t="s">
        <v>4</v>
      </c>
      <c r="E74" s="26">
        <v>0.5625</v>
      </c>
      <c r="F74" s="113" t="s">
        <v>96</v>
      </c>
      <c r="G74" s="108" t="str">
        <f aca="true" t="shared" si="24" ref="G74:G79">MID(F74,1,1)</f>
        <v>2</v>
      </c>
      <c r="H74" s="76" t="str">
        <f aca="true" t="shared" si="25" ref="H74:H79">MID(F74,3,1)</f>
        <v>0</v>
      </c>
      <c r="I74" s="66" t="str">
        <f aca="true" t="shared" si="26" ref="I74:I79">MID(D74,1,SEARCH("–",D74)-2)</f>
        <v>Olanda</v>
      </c>
      <c r="J74" s="66" t="str">
        <f aca="true" t="shared" si="27" ref="J74:J79">MID(D74,SEARCH("–",D74)+2,LEN(D74)-(SEARCH("–",D74)+1))</f>
        <v>Danimarca</v>
      </c>
      <c r="K74" s="67">
        <f aca="true" t="shared" si="28" ref="K74:K79">IF(G74&lt;&gt;"",IF(G74&gt;H74,3,IF(G74=H74,1,0)),0)</f>
        <v>3</v>
      </c>
      <c r="L74" s="80">
        <f aca="true" t="shared" si="29" ref="L74:L79">IF(G74&lt;&gt;"",IF(G74&gt;H74,0,IF(G74=H74,1,3)),0)</f>
        <v>0</v>
      </c>
      <c r="O74" s="14" t="s">
        <v>112</v>
      </c>
      <c r="P74" s="136">
        <f>SUMIF(I$74:J74,$O74,K$74:L74)</f>
        <v>3</v>
      </c>
      <c r="Q74" s="136">
        <f>SUMIF($I$74:$J75,$O74,$K$74:$L75)</f>
        <v>3</v>
      </c>
      <c r="R74" s="136">
        <f>SUMIF($I$74:$J76,$O74,$K$74:$L76)</f>
        <v>6</v>
      </c>
      <c r="S74" s="136">
        <f>SUMIF($I$74:$J77,$O74,$K$74:$L77)</f>
        <v>6</v>
      </c>
      <c r="T74" s="136">
        <f>SUMIF($I$74:$J78,$O74,$K$74:$L78)</f>
        <v>6</v>
      </c>
      <c r="U74" s="136">
        <f>SUMIF($I$74:$J79,$O74,$K$74:$L79)</f>
        <v>6</v>
      </c>
    </row>
    <row r="75" spans="1:21" ht="17.25" thickBot="1" thickTop="1">
      <c r="A75" s="18">
        <v>10</v>
      </c>
      <c r="B75" s="19" t="s">
        <v>58</v>
      </c>
      <c r="C75" s="20">
        <v>40343</v>
      </c>
      <c r="D75" s="21" t="s">
        <v>5</v>
      </c>
      <c r="E75" s="22">
        <v>0.6666666666666666</v>
      </c>
      <c r="F75" s="113" t="s">
        <v>129</v>
      </c>
      <c r="G75" s="108" t="str">
        <f t="shared" si="24"/>
        <v>1</v>
      </c>
      <c r="H75" s="76" t="str">
        <f t="shared" si="25"/>
        <v>0</v>
      </c>
      <c r="I75" s="66" t="str">
        <f t="shared" si="26"/>
        <v>Giappone</v>
      </c>
      <c r="J75" s="66" t="str">
        <f t="shared" si="27"/>
        <v>Camerun</v>
      </c>
      <c r="K75" s="67">
        <f t="shared" si="28"/>
        <v>3</v>
      </c>
      <c r="L75" s="80">
        <f t="shared" si="29"/>
        <v>0</v>
      </c>
      <c r="O75" s="14" t="s">
        <v>113</v>
      </c>
      <c r="P75" s="136">
        <f>SUMIF(I$74:J74,$O75,K$74:L74)</f>
        <v>0</v>
      </c>
      <c r="Q75" s="136">
        <f>SUMIF(I$74:J75,$O75,K$74:L75)</f>
        <v>0</v>
      </c>
      <c r="R75" s="136">
        <f>SUMIF(I$74:J76,$O75,K$74:L76)</f>
        <v>0</v>
      </c>
      <c r="S75" s="136">
        <f>SUMIF(I$74:J77,$O75,K$74:L77)</f>
        <v>3</v>
      </c>
      <c r="T75" s="136">
        <f>SUMIF(I$74:J78,$O75,K$74:L78)</f>
        <v>3</v>
      </c>
      <c r="U75" s="136">
        <f>SUMIF(I$74:J79,$O75,K$74:L79)</f>
        <v>3</v>
      </c>
    </row>
    <row r="76" spans="1:21" ht="17.25" thickBot="1" thickTop="1">
      <c r="A76" s="18">
        <v>25</v>
      </c>
      <c r="B76" s="19" t="s">
        <v>62</v>
      </c>
      <c r="C76" s="20">
        <v>40348</v>
      </c>
      <c r="D76" s="21" t="s">
        <v>116</v>
      </c>
      <c r="E76" s="22">
        <v>0.5625</v>
      </c>
      <c r="F76" s="113" t="s">
        <v>129</v>
      </c>
      <c r="G76" s="108" t="str">
        <f t="shared" si="24"/>
        <v>1</v>
      </c>
      <c r="H76" s="76" t="str">
        <f t="shared" si="25"/>
        <v>0</v>
      </c>
      <c r="I76" s="66" t="str">
        <f t="shared" si="26"/>
        <v>Olanda</v>
      </c>
      <c r="J76" s="66" t="str">
        <f t="shared" si="27"/>
        <v>Giappone</v>
      </c>
      <c r="K76" s="67">
        <f t="shared" si="28"/>
        <v>3</v>
      </c>
      <c r="L76" s="80">
        <f t="shared" si="29"/>
        <v>0</v>
      </c>
      <c r="O76" s="14" t="s">
        <v>114</v>
      </c>
      <c r="P76" s="136">
        <f>SUMIF(I$74:J74,$O76,K$74:L74)</f>
        <v>0</v>
      </c>
      <c r="Q76" s="136">
        <f>SUMIF(I$74:J75,$O76,K$74:L75)</f>
        <v>3</v>
      </c>
      <c r="R76" s="136">
        <f>SUMIF(I$74:J76,$O76,K$74:L76)</f>
        <v>3</v>
      </c>
      <c r="S76" s="136">
        <f>SUMIF(I$74:J77,$O76,K$74:L77)</f>
        <v>3</v>
      </c>
      <c r="T76" s="136">
        <f>SUMIF(I$74:J78,$O76,K$74:L78)</f>
        <v>3</v>
      </c>
      <c r="U76" s="136">
        <f>SUMIF(I$74:J79,$O76,K$74:L79)</f>
        <v>3</v>
      </c>
    </row>
    <row r="77" spans="1:21" ht="17.25" thickBot="1" thickTop="1">
      <c r="A77" s="18">
        <v>26</v>
      </c>
      <c r="B77" s="19" t="s">
        <v>55</v>
      </c>
      <c r="C77" s="20">
        <v>40348</v>
      </c>
      <c r="D77" s="21" t="s">
        <v>6</v>
      </c>
      <c r="E77" s="22">
        <v>0.8541666666666666</v>
      </c>
      <c r="F77" s="113" t="s">
        <v>187</v>
      </c>
      <c r="G77" s="108" t="str">
        <f t="shared" si="24"/>
        <v>1</v>
      </c>
      <c r="H77" s="76" t="str">
        <f t="shared" si="25"/>
        <v>2</v>
      </c>
      <c r="I77" s="66" t="str">
        <f t="shared" si="26"/>
        <v>Camerun</v>
      </c>
      <c r="J77" s="66" t="str">
        <f t="shared" si="27"/>
        <v>Danimarca</v>
      </c>
      <c r="K77" s="67">
        <f t="shared" si="28"/>
        <v>0</v>
      </c>
      <c r="L77" s="80">
        <f t="shared" si="29"/>
        <v>3</v>
      </c>
      <c r="O77" s="14" t="s">
        <v>115</v>
      </c>
      <c r="P77" s="136">
        <f>SUMIF(I$74:J74,$O77,K$74:L74)</f>
        <v>0</v>
      </c>
      <c r="Q77" s="136">
        <f>SUMIF(I$74:J75,$O77,K$74:L75)</f>
        <v>0</v>
      </c>
      <c r="R77" s="136">
        <f>SUMIF(I$74:J76,$O77,K$74:L76)</f>
        <v>0</v>
      </c>
      <c r="S77" s="136">
        <f>SUMIF(I$74:J77,$O77,K$74:L77)</f>
        <v>0</v>
      </c>
      <c r="T77" s="136">
        <f>SUMIF(I$74:J78,$O77,K$74:L78)</f>
        <v>0</v>
      </c>
      <c r="U77" s="136">
        <f>SUMIF(I$74:J79,$O77,K$74:L79)</f>
        <v>0</v>
      </c>
    </row>
    <row r="78" spans="1:18" ht="17.25" thickBot="1" thickTop="1">
      <c r="A78" s="18">
        <v>43</v>
      </c>
      <c r="B78" s="19" t="s">
        <v>57</v>
      </c>
      <c r="C78" s="20">
        <v>40353</v>
      </c>
      <c r="D78" s="21" t="s">
        <v>7</v>
      </c>
      <c r="E78" s="22">
        <v>0.8541666666666666</v>
      </c>
      <c r="F78" s="113"/>
      <c r="G78" s="108">
        <f t="shared" si="24"/>
      </c>
      <c r="H78" s="76">
        <f t="shared" si="25"/>
      </c>
      <c r="I78" s="66" t="str">
        <f t="shared" si="26"/>
        <v>Danimarca</v>
      </c>
      <c r="J78" s="66" t="str">
        <f t="shared" si="27"/>
        <v>Giappone</v>
      </c>
      <c r="K78" s="67">
        <f t="shared" si="28"/>
        <v>0</v>
      </c>
      <c r="L78" s="80">
        <f t="shared" si="29"/>
        <v>0</v>
      </c>
      <c r="O78" s="78" t="s">
        <v>130</v>
      </c>
      <c r="P78" s="158" t="s">
        <v>175</v>
      </c>
      <c r="Q78" s="158"/>
      <c r="R78" s="159"/>
    </row>
    <row r="79" spans="1:18" ht="17.25" thickBot="1" thickTop="1">
      <c r="A79" s="18">
        <v>44</v>
      </c>
      <c r="B79" s="19" t="s">
        <v>54</v>
      </c>
      <c r="C79" s="25">
        <v>40353</v>
      </c>
      <c r="D79" s="27" t="s">
        <v>8</v>
      </c>
      <c r="E79" s="26">
        <v>0.8541666666666666</v>
      </c>
      <c r="F79" s="113"/>
      <c r="G79" s="109">
        <f t="shared" si="24"/>
      </c>
      <c r="H79" s="94">
        <f t="shared" si="25"/>
      </c>
      <c r="I79" s="81" t="str">
        <f t="shared" si="26"/>
        <v>Camerun</v>
      </c>
      <c r="J79" s="81" t="str">
        <f t="shared" si="27"/>
        <v>Olanda</v>
      </c>
      <c r="K79" s="82">
        <f t="shared" si="28"/>
        <v>0</v>
      </c>
      <c r="L79" s="83">
        <f t="shared" si="29"/>
        <v>0</v>
      </c>
      <c r="O79" s="79" t="s">
        <v>131</v>
      </c>
      <c r="P79" s="149" t="s">
        <v>176</v>
      </c>
      <c r="Q79" s="149"/>
      <c r="R79" s="150"/>
    </row>
    <row r="80" ht="15.75" thickTop="1"/>
    <row r="86" spans="1:21" s="5" customFormat="1" ht="21">
      <c r="A86" s="151" t="s">
        <v>9</v>
      </c>
      <c r="B86" s="151"/>
      <c r="C86" s="151"/>
      <c r="D86" s="151"/>
      <c r="E86" s="151"/>
      <c r="F86" s="151"/>
      <c r="G86" s="4"/>
      <c r="H86" s="72"/>
      <c r="I86" s="4"/>
      <c r="K86" s="4"/>
      <c r="L86" s="4"/>
      <c r="M86" s="124"/>
      <c r="N86" s="124"/>
      <c r="P86" s="138"/>
      <c r="Q86" s="138"/>
      <c r="R86" s="138"/>
      <c r="S86" s="138"/>
      <c r="T86" s="138"/>
      <c r="U86" s="138"/>
    </row>
    <row r="87" spans="1:14" ht="15.75" thickBot="1">
      <c r="A87" s="125"/>
      <c r="B87" s="125"/>
      <c r="C87" s="125"/>
      <c r="D87" s="125"/>
      <c r="E87" s="125"/>
      <c r="F87" s="127"/>
      <c r="M87" s="125"/>
      <c r="N87" s="125"/>
    </row>
    <row r="88" spans="1:21" s="24" customFormat="1" ht="17.25" thickBot="1" thickTop="1">
      <c r="A88" s="23" t="s">
        <v>68</v>
      </c>
      <c r="B88" s="23" t="s">
        <v>51</v>
      </c>
      <c r="C88" s="23" t="s">
        <v>69</v>
      </c>
      <c r="D88" s="23" t="s">
        <v>70</v>
      </c>
      <c r="E88" s="23" t="s">
        <v>52</v>
      </c>
      <c r="F88" s="117" t="s">
        <v>71</v>
      </c>
      <c r="G88" s="161" t="s">
        <v>168</v>
      </c>
      <c r="H88" s="162"/>
      <c r="I88" s="163" t="s">
        <v>169</v>
      </c>
      <c r="J88" s="164"/>
      <c r="K88" s="163" t="s">
        <v>170</v>
      </c>
      <c r="L88" s="164"/>
      <c r="M88" s="126"/>
      <c r="N88" s="126"/>
      <c r="P88" s="140"/>
      <c r="Q88" s="140"/>
      <c r="R88" s="140"/>
      <c r="S88" s="140"/>
      <c r="T88" s="140"/>
      <c r="U88" s="140"/>
    </row>
    <row r="89" spans="1:21" ht="17.25" thickBot="1" thickTop="1">
      <c r="A89" s="18">
        <v>11</v>
      </c>
      <c r="B89" s="19" t="s">
        <v>54</v>
      </c>
      <c r="C89" s="132">
        <v>40343</v>
      </c>
      <c r="D89" s="130" t="s">
        <v>61</v>
      </c>
      <c r="E89" s="135">
        <v>0.8541666666666666</v>
      </c>
      <c r="F89" s="113" t="s">
        <v>103</v>
      </c>
      <c r="G89" s="108" t="str">
        <f aca="true" t="shared" si="30" ref="G89:G94">MID(F89,1,1)</f>
        <v>1</v>
      </c>
      <c r="H89" s="76" t="str">
        <f aca="true" t="shared" si="31" ref="H89:H94">MID(F89,3,1)</f>
        <v>1</v>
      </c>
      <c r="I89" s="66" t="s">
        <v>117</v>
      </c>
      <c r="J89" s="66" t="str">
        <f aca="true" t="shared" si="32" ref="J89:J94">MID(D89,SEARCH("–",D89)+2,LEN(D89)-(SEARCH("–",D89)+1))</f>
        <v>Paraguay</v>
      </c>
      <c r="K89" s="67">
        <f aca="true" t="shared" si="33" ref="K89:K94">IF(G89&lt;&gt;"",IF(G89&gt;H89,3,IF(G89=H89,1,0)),0)</f>
        <v>1</v>
      </c>
      <c r="L89" s="80">
        <f aca="true" t="shared" si="34" ref="L89:L94">IF(G89&lt;&gt;"",IF(G89&gt;H89,0,IF(G89=H89,1,3)),0)</f>
        <v>1</v>
      </c>
      <c r="M89" s="125"/>
      <c r="N89" s="125"/>
      <c r="O89" s="14" t="s">
        <v>117</v>
      </c>
      <c r="P89" s="136">
        <f>SUMIF(I$89:J89,$O89,K$89:L89)+0.2</f>
        <v>1.2</v>
      </c>
      <c r="Q89" s="136">
        <f>SUMIF($I$89:$J90,$O89,$K$89:$L90)+0.2</f>
        <v>1.2</v>
      </c>
      <c r="R89" s="136">
        <f>SUMIF($I$89:$J91,$O89,$K$89:$L91)+0.2</f>
        <v>1.2</v>
      </c>
      <c r="S89" s="136">
        <f>SUMIF(I$89:J92,$O89,K$89:L92)+0.2</f>
        <v>2.2</v>
      </c>
      <c r="T89" s="136">
        <f>SUMIF($I$89:$J93,$O89,$K$89:$L93)+0.2</f>
        <v>5.2</v>
      </c>
      <c r="U89" s="136">
        <f>SUMIF($I$89:$J94,$O89,$K$89:$L94)+0.2</f>
        <v>5.2</v>
      </c>
    </row>
    <row r="90" spans="1:21" ht="17.25" thickBot="1" thickTop="1">
      <c r="A90" s="18">
        <v>12</v>
      </c>
      <c r="B90" s="19" t="s">
        <v>57</v>
      </c>
      <c r="C90" s="20">
        <v>40344</v>
      </c>
      <c r="D90" s="21" t="s">
        <v>10</v>
      </c>
      <c r="E90" s="22">
        <v>0.5625</v>
      </c>
      <c r="F90" s="113" t="s">
        <v>103</v>
      </c>
      <c r="G90" s="108" t="str">
        <f t="shared" si="30"/>
        <v>1</v>
      </c>
      <c r="H90" s="76" t="str">
        <f t="shared" si="31"/>
        <v>1</v>
      </c>
      <c r="I90" s="66" t="str">
        <f>MID(D90,1,SEARCH("–",D90)-2)</f>
        <v>Nuova Zelanda</v>
      </c>
      <c r="J90" s="66" t="str">
        <f t="shared" si="32"/>
        <v>Slovacchia</v>
      </c>
      <c r="K90" s="67">
        <f t="shared" si="33"/>
        <v>1</v>
      </c>
      <c r="L90" s="80">
        <f t="shared" si="34"/>
        <v>1</v>
      </c>
      <c r="M90" s="125"/>
      <c r="N90" s="125"/>
      <c r="O90" s="14" t="s">
        <v>118</v>
      </c>
      <c r="P90" s="136">
        <f>SUMIF(I$89:J89,$O90,K$89:L89)</f>
        <v>1</v>
      </c>
      <c r="Q90" s="136">
        <f>SUMIF(I$89:J90,$O90,K$89:L90)</f>
        <v>1</v>
      </c>
      <c r="R90" s="136">
        <f>SUMIF(I$89:J91,$O90,K$89:L91)</f>
        <v>4</v>
      </c>
      <c r="S90" s="136">
        <f>SUMIF(I$89:J92,$O90,K$89:L92)</f>
        <v>4</v>
      </c>
      <c r="T90" s="136">
        <f>SUMIF(I$89:J93,$O90,K$89:L93)</f>
        <v>4</v>
      </c>
      <c r="U90" s="136">
        <f>SUMIF(I$89:J94,$O90,K$89:L94)</f>
        <v>4</v>
      </c>
    </row>
    <row r="91" spans="1:21" ht="17.25" thickBot="1" thickTop="1">
      <c r="A91" s="18">
        <v>27</v>
      </c>
      <c r="B91" s="19" t="s">
        <v>58</v>
      </c>
      <c r="C91" s="20">
        <v>40349</v>
      </c>
      <c r="D91" s="21" t="s">
        <v>11</v>
      </c>
      <c r="E91" s="22">
        <v>0.5625</v>
      </c>
      <c r="F91" s="113" t="s">
        <v>185</v>
      </c>
      <c r="G91" s="108" t="str">
        <f t="shared" si="30"/>
        <v>0</v>
      </c>
      <c r="H91" s="76" t="str">
        <f t="shared" si="31"/>
        <v>2</v>
      </c>
      <c r="I91" s="66" t="str">
        <f>MID(D91,1,SEARCH("–",D91)-2)</f>
        <v>Slovacchia</v>
      </c>
      <c r="J91" s="66" t="str">
        <f t="shared" si="32"/>
        <v>Paraguay</v>
      </c>
      <c r="K91" s="67">
        <f t="shared" si="33"/>
        <v>0</v>
      </c>
      <c r="L91" s="80">
        <f t="shared" si="34"/>
        <v>3</v>
      </c>
      <c r="M91" s="125"/>
      <c r="N91" s="125"/>
      <c r="O91" s="14" t="s">
        <v>119</v>
      </c>
      <c r="P91" s="136">
        <f>SUMIF(I$89:J89,$O91,K$89:L89)</f>
        <v>0</v>
      </c>
      <c r="Q91" s="136">
        <f>SUMIF(I$89:J90,$O91,K$89:L90)</f>
        <v>1</v>
      </c>
      <c r="R91" s="136">
        <f>SUMIF(I$89:J91,$O91,K$89:L91)</f>
        <v>1</v>
      </c>
      <c r="S91" s="136">
        <f>SUMIF(I$89:J92,$O91,K$89:L92)</f>
        <v>2</v>
      </c>
      <c r="T91" s="136">
        <f>SUMIF(I$89:J93,$O91,K$89:L93)</f>
        <v>2</v>
      </c>
      <c r="U91" s="136">
        <f>SUMIF(I$89:J94,$O91,K$89:L94)</f>
        <v>5</v>
      </c>
    </row>
    <row r="92" spans="1:21" ht="17.25" thickBot="1" thickTop="1">
      <c r="A92" s="18">
        <v>28</v>
      </c>
      <c r="B92" s="19" t="s">
        <v>63</v>
      </c>
      <c r="C92" s="133">
        <v>40349</v>
      </c>
      <c r="D92" s="65" t="s">
        <v>190</v>
      </c>
      <c r="E92" s="134">
        <v>0.6666666666666666</v>
      </c>
      <c r="F92" s="113" t="s">
        <v>103</v>
      </c>
      <c r="G92" s="108" t="str">
        <f t="shared" si="30"/>
        <v>1</v>
      </c>
      <c r="H92" s="76" t="str">
        <f t="shared" si="31"/>
        <v>1</v>
      </c>
      <c r="I92" s="66" t="str">
        <f>MID(D92,1,SEARCH("–",D92)-2)</f>
        <v>ITALIA</v>
      </c>
      <c r="J92" s="66" t="str">
        <f t="shared" si="32"/>
        <v>Nuova Zelanda</v>
      </c>
      <c r="K92" s="67">
        <f t="shared" si="33"/>
        <v>1</v>
      </c>
      <c r="L92" s="80">
        <f t="shared" si="34"/>
        <v>1</v>
      </c>
      <c r="M92" s="125"/>
      <c r="N92" s="125"/>
      <c r="O92" s="14" t="s">
        <v>120</v>
      </c>
      <c r="P92" s="136">
        <f>SUMIF(I$89:J89,$O92,K$89:L89)</f>
        <v>0</v>
      </c>
      <c r="Q92" s="136">
        <f>SUMIF(I$89:J90,$O92,K$89:L90)</f>
        <v>1</v>
      </c>
      <c r="R92" s="136">
        <f>SUMIF(I$89:J91,$O92,K$89:L91)</f>
        <v>1</v>
      </c>
      <c r="S92" s="136">
        <f>SUMIF(I$89:J92,$O92,K$89:L92)</f>
        <v>1</v>
      </c>
      <c r="T92" s="136">
        <f>SUMIF(I$89:J93,$O92,K$89:L93)</f>
        <v>1</v>
      </c>
      <c r="U92" s="136">
        <f>SUMIF(I$89:J94,$O92,K$89:L94)</f>
        <v>1</v>
      </c>
    </row>
    <row r="93" spans="1:18" ht="17.25" thickBot="1" thickTop="1">
      <c r="A93" s="18">
        <v>41</v>
      </c>
      <c r="B93" s="19" t="s">
        <v>59</v>
      </c>
      <c r="C93" s="133">
        <v>40353</v>
      </c>
      <c r="D93" s="131" t="s">
        <v>192</v>
      </c>
      <c r="E93" s="134">
        <v>0.6666666666666666</v>
      </c>
      <c r="F93" s="113" t="s">
        <v>97</v>
      </c>
      <c r="G93" s="108" t="str">
        <f t="shared" si="30"/>
        <v>0</v>
      </c>
      <c r="H93" s="76" t="str">
        <f t="shared" si="31"/>
        <v>1</v>
      </c>
      <c r="I93" s="66" t="str">
        <f>MID(D93,1,SEARCH("–",D93)-2)</f>
        <v>Slovacchia</v>
      </c>
      <c r="J93" s="66" t="str">
        <f t="shared" si="32"/>
        <v>ITALIA</v>
      </c>
      <c r="K93" s="67">
        <f t="shared" si="33"/>
        <v>0</v>
      </c>
      <c r="L93" s="80">
        <f t="shared" si="34"/>
        <v>3</v>
      </c>
      <c r="M93" s="125"/>
      <c r="N93" s="125"/>
      <c r="O93" s="78" t="s">
        <v>130</v>
      </c>
      <c r="P93" s="158" t="s">
        <v>177</v>
      </c>
      <c r="Q93" s="158"/>
      <c r="R93" s="159"/>
    </row>
    <row r="94" spans="1:18" ht="17.25" thickBot="1" thickTop="1">
      <c r="A94" s="18">
        <v>42</v>
      </c>
      <c r="B94" s="19" t="s">
        <v>56</v>
      </c>
      <c r="C94" s="25">
        <v>40353</v>
      </c>
      <c r="D94" s="27" t="s">
        <v>12</v>
      </c>
      <c r="E94" s="26">
        <v>0.6666666666666666</v>
      </c>
      <c r="F94" s="113" t="s">
        <v>97</v>
      </c>
      <c r="G94" s="109" t="str">
        <f t="shared" si="30"/>
        <v>0</v>
      </c>
      <c r="H94" s="94" t="str">
        <f t="shared" si="31"/>
        <v>1</v>
      </c>
      <c r="I94" s="81" t="str">
        <f>MID(D94,1,SEARCH("–",D94)-2)</f>
        <v>Paraguay</v>
      </c>
      <c r="J94" s="81" t="str">
        <f t="shared" si="32"/>
        <v>Nuova Zelanda</v>
      </c>
      <c r="K94" s="82">
        <f t="shared" si="33"/>
        <v>0</v>
      </c>
      <c r="L94" s="83">
        <f t="shared" si="34"/>
        <v>3</v>
      </c>
      <c r="M94" s="125"/>
      <c r="N94" s="125"/>
      <c r="O94" s="79" t="s">
        <v>131</v>
      </c>
      <c r="P94" s="149" t="s">
        <v>178</v>
      </c>
      <c r="Q94" s="149"/>
      <c r="R94" s="150"/>
    </row>
    <row r="95" spans="1:14" ht="15.75" thickTop="1">
      <c r="A95" s="125"/>
      <c r="B95" s="125"/>
      <c r="C95" s="125"/>
      <c r="D95" s="125"/>
      <c r="E95" s="125"/>
      <c r="F95" s="127"/>
      <c r="G95" s="128"/>
      <c r="H95" s="129"/>
      <c r="I95" s="125"/>
      <c r="J95" s="125"/>
      <c r="K95" s="125"/>
      <c r="L95" s="125"/>
      <c r="M95" s="125"/>
      <c r="N95" s="125"/>
    </row>
    <row r="96" spans="1:14" ht="15">
      <c r="A96" s="125"/>
      <c r="B96" s="125"/>
      <c r="C96" s="125"/>
      <c r="D96" s="125"/>
      <c r="E96" s="125"/>
      <c r="F96" s="127"/>
      <c r="G96" s="128"/>
      <c r="H96" s="129"/>
      <c r="I96" s="125"/>
      <c r="J96" s="125"/>
      <c r="K96" s="125"/>
      <c r="L96" s="125"/>
      <c r="M96" s="125"/>
      <c r="N96" s="125"/>
    </row>
    <row r="101" spans="1:21" s="5" customFormat="1" ht="21">
      <c r="A101" s="145" t="s">
        <v>13</v>
      </c>
      <c r="B101" s="145"/>
      <c r="C101" s="145"/>
      <c r="D101" s="145"/>
      <c r="E101" s="145"/>
      <c r="F101" s="145"/>
      <c r="G101" s="4"/>
      <c r="H101" s="72"/>
      <c r="I101" s="4"/>
      <c r="K101" s="4"/>
      <c r="L101" s="4"/>
      <c r="P101" s="138"/>
      <c r="Q101" s="138"/>
      <c r="R101" s="138"/>
      <c r="S101" s="138"/>
      <c r="T101" s="138"/>
      <c r="U101" s="138"/>
    </row>
    <row r="102" ht="15.75" thickBot="1"/>
    <row r="103" spans="1:21" s="24" customFormat="1" ht="17.25" thickBot="1" thickTop="1">
      <c r="A103" s="23" t="s">
        <v>68</v>
      </c>
      <c r="B103" s="23" t="s">
        <v>51</v>
      </c>
      <c r="C103" s="23" t="s">
        <v>69</v>
      </c>
      <c r="D103" s="23" t="s">
        <v>70</v>
      </c>
      <c r="E103" s="23" t="s">
        <v>52</v>
      </c>
      <c r="F103" s="117" t="s">
        <v>71</v>
      </c>
      <c r="G103" s="161" t="s">
        <v>168</v>
      </c>
      <c r="H103" s="162"/>
      <c r="I103" s="163" t="s">
        <v>169</v>
      </c>
      <c r="J103" s="164"/>
      <c r="K103" s="163" t="s">
        <v>170</v>
      </c>
      <c r="L103" s="164"/>
      <c r="P103" s="140"/>
      <c r="Q103" s="140"/>
      <c r="R103" s="140"/>
      <c r="S103" s="140"/>
      <c r="T103" s="140"/>
      <c r="U103" s="140"/>
    </row>
    <row r="104" spans="1:21" ht="17.25" thickBot="1" thickTop="1">
      <c r="A104" s="18">
        <v>13</v>
      </c>
      <c r="B104" s="19" t="s">
        <v>60</v>
      </c>
      <c r="C104" s="25">
        <v>40344</v>
      </c>
      <c r="D104" s="21" t="s">
        <v>14</v>
      </c>
      <c r="E104" s="26">
        <v>0.6666666666666666</v>
      </c>
      <c r="F104" s="113" t="s">
        <v>132</v>
      </c>
      <c r="G104" s="108" t="str">
        <f aca="true" t="shared" si="35" ref="G104:G109">MID(F104,1,1)</f>
        <v>0</v>
      </c>
      <c r="H104" s="76" t="str">
        <f aca="true" t="shared" si="36" ref="H104:H109">MID(F104,3,1)</f>
        <v>0</v>
      </c>
      <c r="I104" s="66" t="str">
        <f aca="true" t="shared" si="37" ref="I104:I109">MID(D104,1,SEARCH("–",D104)-2)</f>
        <v>Costa d'Avorio</v>
      </c>
      <c r="J104" s="66" t="str">
        <f aca="true" t="shared" si="38" ref="J104:J109">MID(D104,SEARCH("–",D104)+2,LEN(D104)-(SEARCH("–",D104)+1))</f>
        <v>Portogallo</v>
      </c>
      <c r="K104" s="67">
        <f aca="true" t="shared" si="39" ref="K104:K109">IF(G104&lt;&gt;"",IF(G104&gt;H104,3,IF(G104=H104,1,0)),0)</f>
        <v>1</v>
      </c>
      <c r="L104" s="80">
        <f aca="true" t="shared" si="40" ref="L104:L109">IF(G104&lt;&gt;"",IF(G104&gt;H104,0,IF(G104=H104,1,3)),0)</f>
        <v>1</v>
      </c>
      <c r="O104" s="14" t="s">
        <v>121</v>
      </c>
      <c r="P104" s="136">
        <f>SUMIF(I$104:J104,$O104,K$104:L104)</f>
        <v>1</v>
      </c>
      <c r="Q104" s="136">
        <f>SUMIF($I$104:$J105,$O104,$K$104:$L105)</f>
        <v>1</v>
      </c>
      <c r="R104" s="136">
        <f>SUMIF($I$104:$J106,$O104,$K$104:$L106)</f>
        <v>1</v>
      </c>
      <c r="S104" s="136">
        <f>SUMIF($I$104:$J107,$O104,$K$104:$L107)</f>
        <v>1</v>
      </c>
      <c r="T104" s="136">
        <f>SUMIF($I$104:$J108,$O104,$K$104:$L108)</f>
        <v>1</v>
      </c>
      <c r="U104" s="136">
        <f>SUMIF($I$104:$J109,$O104,$K$104:$L109)</f>
        <v>1</v>
      </c>
    </row>
    <row r="105" spans="1:21" ht="17.25" thickBot="1" thickTop="1">
      <c r="A105" s="18">
        <v>14</v>
      </c>
      <c r="B105" s="19" t="s">
        <v>59</v>
      </c>
      <c r="C105" s="20">
        <v>40344</v>
      </c>
      <c r="D105" s="21" t="s">
        <v>32</v>
      </c>
      <c r="E105" s="22">
        <v>0.8541666666666666</v>
      </c>
      <c r="F105" s="113" t="s">
        <v>133</v>
      </c>
      <c r="G105" s="108" t="str">
        <f t="shared" si="35"/>
        <v>2</v>
      </c>
      <c r="H105" s="76" t="str">
        <f t="shared" si="36"/>
        <v>1</v>
      </c>
      <c r="I105" s="66" t="str">
        <f t="shared" si="37"/>
        <v>Brasile</v>
      </c>
      <c r="J105" s="66" t="str">
        <f t="shared" si="38"/>
        <v>Corea del Nord</v>
      </c>
      <c r="K105" s="67">
        <f t="shared" si="39"/>
        <v>3</v>
      </c>
      <c r="L105" s="80">
        <f t="shared" si="40"/>
        <v>0</v>
      </c>
      <c r="O105" s="14" t="s">
        <v>122</v>
      </c>
      <c r="P105" s="136">
        <f>SUMIF(I$104:J104,$O105,K$104:L104)</f>
        <v>1</v>
      </c>
      <c r="Q105" s="136">
        <f>SUMIF(I$104:J105,$O105,K$104:L105)</f>
        <v>1</v>
      </c>
      <c r="R105" s="136">
        <f>SUMIF(I$104:J106,$O105,K$104:L106)</f>
        <v>1</v>
      </c>
      <c r="S105" s="136">
        <f>SUMIF(I$104:J107,$O105,K$104:L107)</f>
        <v>4</v>
      </c>
      <c r="T105" s="136">
        <f>SUMIF(I$104:J108,$O105,K$104:L108)</f>
        <v>4</v>
      </c>
      <c r="U105" s="136">
        <f>SUMIF(I$104:J109,$O105,K$104:L109)</f>
        <v>4</v>
      </c>
    </row>
    <row r="106" spans="1:21" ht="17.25" thickBot="1" thickTop="1">
      <c r="A106" s="18">
        <v>29</v>
      </c>
      <c r="B106" s="19" t="s">
        <v>53</v>
      </c>
      <c r="C106" s="20">
        <v>40349</v>
      </c>
      <c r="D106" s="21" t="s">
        <v>15</v>
      </c>
      <c r="E106" s="22">
        <v>0.8541666666666666</v>
      </c>
      <c r="F106" s="113" t="s">
        <v>186</v>
      </c>
      <c r="G106" s="108" t="str">
        <f t="shared" si="35"/>
        <v>3</v>
      </c>
      <c r="H106" s="76" t="str">
        <f t="shared" si="36"/>
        <v>1</v>
      </c>
      <c r="I106" s="66" t="str">
        <f t="shared" si="37"/>
        <v>Brasile</v>
      </c>
      <c r="J106" s="66" t="str">
        <f t="shared" si="38"/>
        <v>Costa d'Avorio</v>
      </c>
      <c r="K106" s="67">
        <f t="shared" si="39"/>
        <v>3</v>
      </c>
      <c r="L106" s="80">
        <f t="shared" si="40"/>
        <v>0</v>
      </c>
      <c r="O106" s="14" t="s">
        <v>123</v>
      </c>
      <c r="P106" s="136">
        <f>SUMIF(I$104:J104,$O106,K$104:L104)</f>
        <v>0</v>
      </c>
      <c r="Q106" s="136">
        <f>SUMIF(I$104:J105,$O106,K$104:L105)</f>
        <v>3</v>
      </c>
      <c r="R106" s="136">
        <f>SUMIF(I$104:J106,$O106,K$104:L106)</f>
        <v>6</v>
      </c>
      <c r="S106" s="136">
        <f>SUMIF(I$104:J107,$O106,K$104:L107)</f>
        <v>6</v>
      </c>
      <c r="T106" s="136">
        <f>SUMIF(I$104:J108,$O106,K$104:L108)</f>
        <v>6</v>
      </c>
      <c r="U106" s="136">
        <f>SUMIF(I$104:J109,$O106,K$104:L109)</f>
        <v>6</v>
      </c>
    </row>
    <row r="107" spans="1:21" ht="17.25" thickBot="1" thickTop="1">
      <c r="A107" s="18">
        <v>30</v>
      </c>
      <c r="B107" s="19" t="s">
        <v>54</v>
      </c>
      <c r="C107" s="20">
        <v>40350</v>
      </c>
      <c r="D107" s="21" t="s">
        <v>33</v>
      </c>
      <c r="E107" s="22">
        <v>0.5625</v>
      </c>
      <c r="F107" s="113" t="s">
        <v>191</v>
      </c>
      <c r="G107" s="108" t="str">
        <f t="shared" si="35"/>
        <v>5</v>
      </c>
      <c r="H107" s="76" t="str">
        <f t="shared" si="36"/>
        <v>0</v>
      </c>
      <c r="I107" s="66" t="str">
        <f t="shared" si="37"/>
        <v>Portogallo</v>
      </c>
      <c r="J107" s="66" t="str">
        <f t="shared" si="38"/>
        <v>Corea del Nord</v>
      </c>
      <c r="K107" s="67">
        <f t="shared" si="39"/>
        <v>3</v>
      </c>
      <c r="L107" s="80">
        <f t="shared" si="40"/>
        <v>0</v>
      </c>
      <c r="O107" s="14" t="s">
        <v>124</v>
      </c>
      <c r="P107" s="136">
        <f>SUMIF(I$104:J104,$O107,K$104:L104)</f>
        <v>0</v>
      </c>
      <c r="Q107" s="136">
        <f>SUMIF(I$104:J105,$O107,K$104:L105)</f>
        <v>0</v>
      </c>
      <c r="R107" s="136">
        <f>SUMIF(I$104:J106,$O107,K$104:L106)</f>
        <v>0</v>
      </c>
      <c r="S107" s="136">
        <f>SUMIF(I$104:J107,$O107,K$104:L107)</f>
        <v>0</v>
      </c>
      <c r="T107" s="136">
        <f>SUMIF(I$104:J108,$O107,K$104:L108)</f>
        <v>0</v>
      </c>
      <c r="U107" s="136">
        <f>SUMIF(I$104:J109,$O107,K$104:L109)</f>
        <v>0</v>
      </c>
    </row>
    <row r="108" spans="1:18" ht="17.25" thickBot="1" thickTop="1">
      <c r="A108" s="18">
        <v>45</v>
      </c>
      <c r="B108" s="19" t="s">
        <v>62</v>
      </c>
      <c r="C108" s="20">
        <v>40354</v>
      </c>
      <c r="D108" s="21" t="s">
        <v>16</v>
      </c>
      <c r="E108" s="22">
        <v>0.6666666666666666</v>
      </c>
      <c r="F108" s="113"/>
      <c r="G108" s="108">
        <f t="shared" si="35"/>
      </c>
      <c r="H108" s="76">
        <f t="shared" si="36"/>
      </c>
      <c r="I108" s="66" t="str">
        <f t="shared" si="37"/>
        <v>Portogallo</v>
      </c>
      <c r="J108" s="66" t="str">
        <f t="shared" si="38"/>
        <v>Brasile</v>
      </c>
      <c r="K108" s="67">
        <f t="shared" si="39"/>
        <v>0</v>
      </c>
      <c r="L108" s="80">
        <f t="shared" si="40"/>
        <v>0</v>
      </c>
      <c r="O108" s="78" t="s">
        <v>130</v>
      </c>
      <c r="P108" s="158" t="s">
        <v>179</v>
      </c>
      <c r="Q108" s="158"/>
      <c r="R108" s="159"/>
    </row>
    <row r="109" spans="1:18" ht="17.25" thickBot="1" thickTop="1">
      <c r="A109" s="18">
        <v>46</v>
      </c>
      <c r="B109" s="19" t="s">
        <v>63</v>
      </c>
      <c r="C109" s="25">
        <v>40354</v>
      </c>
      <c r="D109" s="27" t="s">
        <v>34</v>
      </c>
      <c r="E109" s="26">
        <v>0.6666666666666666</v>
      </c>
      <c r="F109" s="113"/>
      <c r="G109" s="109">
        <f t="shared" si="35"/>
      </c>
      <c r="H109" s="94">
        <f t="shared" si="36"/>
      </c>
      <c r="I109" s="81" t="str">
        <f t="shared" si="37"/>
        <v>Corea del Nord</v>
      </c>
      <c r="J109" s="81" t="str">
        <f t="shared" si="38"/>
        <v>Costa d'Avorio</v>
      </c>
      <c r="K109" s="82">
        <f t="shared" si="39"/>
        <v>0</v>
      </c>
      <c r="L109" s="83">
        <f t="shared" si="40"/>
        <v>0</v>
      </c>
      <c r="O109" s="79" t="s">
        <v>131</v>
      </c>
      <c r="P109" s="149" t="s">
        <v>180</v>
      </c>
      <c r="Q109" s="149"/>
      <c r="R109" s="150"/>
    </row>
    <row r="110" ht="15.75" thickTop="1"/>
    <row r="115" spans="1:21" s="5" customFormat="1" ht="21">
      <c r="A115" s="145" t="s">
        <v>17</v>
      </c>
      <c r="B115" s="145"/>
      <c r="C115" s="145"/>
      <c r="D115" s="145"/>
      <c r="E115" s="145"/>
      <c r="F115" s="145"/>
      <c r="G115" s="4"/>
      <c r="H115" s="72"/>
      <c r="I115" s="4"/>
      <c r="K115" s="4"/>
      <c r="L115" s="4"/>
      <c r="P115" s="138"/>
      <c r="Q115" s="138"/>
      <c r="R115" s="138"/>
      <c r="S115" s="138"/>
      <c r="T115" s="138"/>
      <c r="U115" s="138"/>
    </row>
    <row r="116" ht="15.75" thickBot="1"/>
    <row r="117" spans="1:21" s="24" customFormat="1" ht="17.25" thickBot="1" thickTop="1">
      <c r="A117" s="23" t="s">
        <v>68</v>
      </c>
      <c r="B117" s="23" t="s">
        <v>51</v>
      </c>
      <c r="C117" s="23" t="s">
        <v>69</v>
      </c>
      <c r="D117" s="23" t="s">
        <v>70</v>
      </c>
      <c r="E117" s="23" t="s">
        <v>52</v>
      </c>
      <c r="F117" s="117" t="s">
        <v>71</v>
      </c>
      <c r="G117" s="161" t="s">
        <v>168</v>
      </c>
      <c r="H117" s="162"/>
      <c r="I117" s="163" t="s">
        <v>169</v>
      </c>
      <c r="J117" s="164"/>
      <c r="K117" s="163" t="s">
        <v>170</v>
      </c>
      <c r="L117" s="164"/>
      <c r="P117" s="140"/>
      <c r="Q117" s="140"/>
      <c r="R117" s="140"/>
      <c r="S117" s="140"/>
      <c r="T117" s="140"/>
      <c r="U117" s="140"/>
    </row>
    <row r="118" spans="1:21" ht="17.25" thickBot="1" thickTop="1">
      <c r="A118" s="18">
        <v>15</v>
      </c>
      <c r="B118" s="19" t="s">
        <v>63</v>
      </c>
      <c r="C118" s="25">
        <v>40345</v>
      </c>
      <c r="D118" s="27" t="s">
        <v>18</v>
      </c>
      <c r="E118" s="26">
        <v>0.5625</v>
      </c>
      <c r="F118" s="113" t="s">
        <v>97</v>
      </c>
      <c r="G118" s="108" t="str">
        <f aca="true" t="shared" si="41" ref="G118:G123">MID(F118,1,1)</f>
        <v>0</v>
      </c>
      <c r="H118" s="76" t="str">
        <f aca="true" t="shared" si="42" ref="H118:H123">MID(F118,3,1)</f>
        <v>1</v>
      </c>
      <c r="I118" s="66" t="str">
        <f aca="true" t="shared" si="43" ref="I118:I123">MID(D118,1,SEARCH("–",D118)-2)</f>
        <v>Honduras</v>
      </c>
      <c r="J118" s="66" t="str">
        <f aca="true" t="shared" si="44" ref="J118:J123">MID(D118,SEARCH("–",D118)+2,LEN(D118)-(SEARCH("–",D118)+1))</f>
        <v>Cile</v>
      </c>
      <c r="K118" s="67">
        <f aca="true" t="shared" si="45" ref="K118:K123">IF(G118&lt;&gt;"",IF(G118&gt;H118,3,IF(G118=H118,1,0)),0)</f>
        <v>0</v>
      </c>
      <c r="L118" s="80">
        <f aca="true" t="shared" si="46" ref="L118:L123">IF(G118&lt;&gt;"",IF(G118&gt;H118,0,IF(G118=H118,1,3)),0)</f>
        <v>3</v>
      </c>
      <c r="O118" s="14" t="s">
        <v>125</v>
      </c>
      <c r="P118" s="136">
        <f>SUMIF(I$118:J118,$O118,K$118:L118)</f>
        <v>0</v>
      </c>
      <c r="Q118" s="136">
        <f>SUMIF($I$118:$J119,$O118,$K$118:$L119)</f>
        <v>0</v>
      </c>
      <c r="R118" s="136">
        <f>SUMIF($I$118:$J120,$O118,$K$118:$L120)</f>
        <v>0</v>
      </c>
      <c r="S118" s="136">
        <f>SUMIF($I$118:$J121,$O118,$K$118:$L121)</f>
        <v>0</v>
      </c>
      <c r="T118" s="136">
        <f>SUMIF($I$118:$J122,$O118,$K$118:$L122)</f>
        <v>0</v>
      </c>
      <c r="U118" s="136">
        <f>SUMIF($I$118:$J123,$O118,$K$118:$L123)</f>
        <v>0</v>
      </c>
    </row>
    <row r="119" spans="1:21" ht="17.25" thickBot="1" thickTop="1">
      <c r="A119" s="18">
        <v>16</v>
      </c>
      <c r="B119" s="19" t="s">
        <v>62</v>
      </c>
      <c r="C119" s="20">
        <v>40345</v>
      </c>
      <c r="D119" s="21" t="s">
        <v>19</v>
      </c>
      <c r="E119" s="22">
        <v>0.6666666666666666</v>
      </c>
      <c r="F119" s="113" t="s">
        <v>97</v>
      </c>
      <c r="G119" s="108" t="str">
        <f t="shared" si="41"/>
        <v>0</v>
      </c>
      <c r="H119" s="76" t="str">
        <f t="shared" si="42"/>
        <v>1</v>
      </c>
      <c r="I119" s="66" t="str">
        <f t="shared" si="43"/>
        <v>Spagna</v>
      </c>
      <c r="J119" s="66" t="str">
        <f t="shared" si="44"/>
        <v>Svizzera</v>
      </c>
      <c r="K119" s="67">
        <f t="shared" si="45"/>
        <v>0</v>
      </c>
      <c r="L119" s="80">
        <f t="shared" si="46"/>
        <v>3</v>
      </c>
      <c r="O119" s="14" t="s">
        <v>126</v>
      </c>
      <c r="P119" s="136">
        <f>SUMIF(I$118:J118,$O119,K$118:L118)</f>
        <v>3</v>
      </c>
      <c r="Q119" s="136">
        <f>SUMIF(I$118:J119,$O119,K$118:L119)</f>
        <v>3</v>
      </c>
      <c r="R119" s="136">
        <f>SUMIF(I$118:J120,$O119,K$118:L120)</f>
        <v>6</v>
      </c>
      <c r="S119" s="136">
        <f>SUMIF(I$118:J121,$O119,K$118:L121)</f>
        <v>6</v>
      </c>
      <c r="T119" s="136">
        <f>SUMIF(I$118:J122,$O119,K$118:L122)</f>
        <v>6</v>
      </c>
      <c r="U119" s="136">
        <f>SUMIF(I$118:J123,$O119,K$118:L123)</f>
        <v>6</v>
      </c>
    </row>
    <row r="120" spans="1:21" ht="17.25" thickBot="1" thickTop="1">
      <c r="A120" s="18">
        <v>31</v>
      </c>
      <c r="B120" s="19" t="s">
        <v>60</v>
      </c>
      <c r="C120" s="20">
        <v>40350</v>
      </c>
      <c r="D120" s="21" t="s">
        <v>20</v>
      </c>
      <c r="E120" s="22">
        <v>0.6666666666666666</v>
      </c>
      <c r="F120" s="113" t="s">
        <v>129</v>
      </c>
      <c r="G120" s="108" t="str">
        <f t="shared" si="41"/>
        <v>1</v>
      </c>
      <c r="H120" s="76" t="str">
        <f t="shared" si="42"/>
        <v>0</v>
      </c>
      <c r="I120" s="66" t="str">
        <f t="shared" si="43"/>
        <v>Cile</v>
      </c>
      <c r="J120" s="66" t="str">
        <f t="shared" si="44"/>
        <v>Svizzera</v>
      </c>
      <c r="K120" s="67">
        <f t="shared" si="45"/>
        <v>3</v>
      </c>
      <c r="L120" s="80">
        <f t="shared" si="46"/>
        <v>0</v>
      </c>
      <c r="O120" s="14" t="s">
        <v>127</v>
      </c>
      <c r="P120" s="136">
        <f>SUMIF(I$118:J118,$O120,K$118:L118)</f>
        <v>0</v>
      </c>
      <c r="Q120" s="136">
        <f>SUMIF(I$118:J119,$O120,K$118:L119)+0.2</f>
        <v>0.2</v>
      </c>
      <c r="R120" s="136">
        <f>SUMIF(I$118:J120,$O120,K$118:L120)+0.2</f>
        <v>0.2</v>
      </c>
      <c r="S120" s="136">
        <f>SUMIF(I$118:J121,$O120,K$118:L121)+0.2</f>
        <v>3.2</v>
      </c>
      <c r="T120" s="136">
        <f>SUMIF(I$118:J122,$O120,K$118:L122)+0.2</f>
        <v>3.2</v>
      </c>
      <c r="U120" s="136">
        <f>SUMIF(I$118:J123,$O120,K$118:L123)+0.2</f>
        <v>3.2</v>
      </c>
    </row>
    <row r="121" spans="1:21" ht="17.25" thickBot="1" thickTop="1">
      <c r="A121" s="18">
        <v>32</v>
      </c>
      <c r="B121" s="19" t="s">
        <v>59</v>
      </c>
      <c r="C121" s="20">
        <v>40350</v>
      </c>
      <c r="D121" s="21" t="s">
        <v>21</v>
      </c>
      <c r="E121" s="22">
        <v>0.8541666666666666</v>
      </c>
      <c r="F121" s="113" t="s">
        <v>96</v>
      </c>
      <c r="G121" s="108" t="str">
        <f t="shared" si="41"/>
        <v>2</v>
      </c>
      <c r="H121" s="76" t="str">
        <f t="shared" si="42"/>
        <v>0</v>
      </c>
      <c r="I121" s="66" t="str">
        <f t="shared" si="43"/>
        <v>Spagna</v>
      </c>
      <c r="J121" s="66" t="str">
        <f t="shared" si="44"/>
        <v>Honduras</v>
      </c>
      <c r="K121" s="67">
        <f t="shared" si="45"/>
        <v>3</v>
      </c>
      <c r="L121" s="80">
        <f t="shared" si="46"/>
        <v>0</v>
      </c>
      <c r="O121" s="14" t="s">
        <v>128</v>
      </c>
      <c r="P121" s="136">
        <f>SUMIF(I$118:J118,$O121,K$118:L118)</f>
        <v>0</v>
      </c>
      <c r="Q121" s="136">
        <f>SUMIF(I$118:J119,$O121,K$118:L119)</f>
        <v>3</v>
      </c>
      <c r="R121" s="136">
        <f>SUMIF(I$118:J120,$O121,K$118:L120)</f>
        <v>3</v>
      </c>
      <c r="S121" s="136">
        <f>SUMIF(I$118:J121,$O121,K$118:L121)</f>
        <v>3</v>
      </c>
      <c r="T121" s="136">
        <f>SUMIF(I$118:J122,$O121,K$118:L122)</f>
        <v>3</v>
      </c>
      <c r="U121" s="136">
        <f>SUMIF(I$118:J123,$O121,K$118:L123)</f>
        <v>3</v>
      </c>
    </row>
    <row r="122" spans="1:18" ht="17.25" thickBot="1" thickTop="1">
      <c r="A122" s="18">
        <v>47</v>
      </c>
      <c r="B122" s="19" t="s">
        <v>55</v>
      </c>
      <c r="C122" s="20">
        <v>40354</v>
      </c>
      <c r="D122" s="21" t="s">
        <v>22</v>
      </c>
      <c r="E122" s="22">
        <v>0.8541666666666666</v>
      </c>
      <c r="F122" s="113"/>
      <c r="G122" s="108">
        <f t="shared" si="41"/>
      </c>
      <c r="H122" s="76">
        <f t="shared" si="42"/>
      </c>
      <c r="I122" s="66" t="str">
        <f t="shared" si="43"/>
        <v>Cile</v>
      </c>
      <c r="J122" s="66" t="str">
        <f t="shared" si="44"/>
        <v>Spagna</v>
      </c>
      <c r="K122" s="67">
        <f t="shared" si="45"/>
        <v>0</v>
      </c>
      <c r="L122" s="80">
        <f t="shared" si="46"/>
        <v>0</v>
      </c>
      <c r="O122" s="78" t="s">
        <v>130</v>
      </c>
      <c r="P122" s="158" t="s">
        <v>181</v>
      </c>
      <c r="Q122" s="158"/>
      <c r="R122" s="159"/>
    </row>
    <row r="123" spans="1:18" ht="17.25" thickBot="1" thickTop="1">
      <c r="A123" s="18">
        <v>48</v>
      </c>
      <c r="B123" s="19" t="s">
        <v>58</v>
      </c>
      <c r="C123" s="25">
        <v>40354</v>
      </c>
      <c r="D123" s="27" t="s">
        <v>23</v>
      </c>
      <c r="E123" s="26">
        <v>0.8541666666666666</v>
      </c>
      <c r="F123" s="113"/>
      <c r="G123" s="109">
        <f t="shared" si="41"/>
      </c>
      <c r="H123" s="94">
        <f t="shared" si="42"/>
      </c>
      <c r="I123" s="81" t="str">
        <f t="shared" si="43"/>
        <v>Svizzera</v>
      </c>
      <c r="J123" s="81" t="str">
        <f t="shared" si="44"/>
        <v>Honduras</v>
      </c>
      <c r="K123" s="82">
        <f t="shared" si="45"/>
        <v>0</v>
      </c>
      <c r="L123" s="83">
        <f t="shared" si="46"/>
        <v>0</v>
      </c>
      <c r="O123" s="79" t="s">
        <v>131</v>
      </c>
      <c r="P123" s="149" t="s">
        <v>182</v>
      </c>
      <c r="Q123" s="149"/>
      <c r="R123" s="150"/>
    </row>
    <row r="124" ht="15.75" thickTop="1">
      <c r="B124" s="28"/>
    </row>
    <row r="125" spans="1:21" s="5" customFormat="1" ht="21">
      <c r="A125" s="145" t="s">
        <v>24</v>
      </c>
      <c r="B125" s="145"/>
      <c r="C125" s="145"/>
      <c r="D125" s="145"/>
      <c r="E125" s="145"/>
      <c r="F125" s="145"/>
      <c r="G125" s="4"/>
      <c r="H125" s="72"/>
      <c r="I125" s="4"/>
      <c r="K125" s="4"/>
      <c r="L125" s="4"/>
      <c r="P125" s="138"/>
      <c r="Q125" s="138"/>
      <c r="R125" s="138"/>
      <c r="S125" s="138"/>
      <c r="T125" s="138"/>
      <c r="U125" s="138"/>
    </row>
    <row r="126" ht="15.75" thickBot="1"/>
    <row r="127" spans="1:21" s="24" customFormat="1" ht="17.25" thickBot="1" thickTop="1">
      <c r="A127" s="29" t="s">
        <v>68</v>
      </c>
      <c r="B127" s="29" t="s">
        <v>51</v>
      </c>
      <c r="C127" s="29" t="s">
        <v>69</v>
      </c>
      <c r="D127" s="29" t="s">
        <v>70</v>
      </c>
      <c r="E127" s="29" t="s">
        <v>52</v>
      </c>
      <c r="F127" s="118" t="s">
        <v>71</v>
      </c>
      <c r="G127" s="84" t="s">
        <v>171</v>
      </c>
      <c r="H127" s="160" t="s">
        <v>172</v>
      </c>
      <c r="I127" s="160"/>
      <c r="J127" s="160" t="s">
        <v>168</v>
      </c>
      <c r="K127" s="160"/>
      <c r="L127" s="24" t="s">
        <v>184</v>
      </c>
      <c r="M127" s="100" t="s">
        <v>149</v>
      </c>
      <c r="P127" s="140"/>
      <c r="Q127" s="141"/>
      <c r="R127" s="141"/>
      <c r="S127" s="140"/>
      <c r="T127" s="140"/>
      <c r="U127" s="140"/>
    </row>
    <row r="128" spans="1:21" ht="17.25" thickBot="1" thickTop="1">
      <c r="A128" s="30">
        <v>49</v>
      </c>
      <c r="B128" s="31" t="s">
        <v>60</v>
      </c>
      <c r="C128" s="32">
        <v>40355</v>
      </c>
      <c r="D128" s="33" t="str">
        <f>CONCATENATE(P18," - ",P34)</f>
        <v>Uruguay - Corea del Sud</v>
      </c>
      <c r="E128" s="34">
        <v>0.6666666666666666</v>
      </c>
      <c r="F128" s="111"/>
      <c r="G128" s="86" t="s">
        <v>25</v>
      </c>
      <c r="H128" s="76" t="s">
        <v>134</v>
      </c>
      <c r="I128" s="68" t="s">
        <v>139</v>
      </c>
      <c r="J128" s="68">
        <f>MID(F128,1,1)</f>
      </c>
      <c r="K128" s="68">
        <f>MID(F128,3,1)</f>
      </c>
      <c r="L128" s="2" t="str">
        <f>IF($J128&gt;$K128,MID($D128,1,SEARCH("-",$D128)-2),MID($D128,SEARCH("-",$D128)+1,10))</f>
        <v> Corea del</v>
      </c>
      <c r="M128" s="102" t="str">
        <f>IF($J128&gt;$K128,MID($D128,1,SEARCH("-",$D128)-2),MID($D128,SEARCH("-",$D128)+1,10))</f>
        <v> Corea del</v>
      </c>
      <c r="Q128" s="141"/>
      <c r="R128" s="141"/>
      <c r="S128" s="142"/>
      <c r="T128" s="142"/>
      <c r="U128" s="142"/>
    </row>
    <row r="129" spans="1:21" ht="17.25" thickBot="1" thickTop="1">
      <c r="A129" s="30">
        <v>50</v>
      </c>
      <c r="B129" s="31" t="s">
        <v>57</v>
      </c>
      <c r="C129" s="35">
        <v>40355</v>
      </c>
      <c r="D129" s="33" t="str">
        <f>CONCATENATE(P48," - ",P64)</f>
        <v>USA - Ghana</v>
      </c>
      <c r="E129" s="36">
        <v>0.8541666666666666</v>
      </c>
      <c r="F129" s="111"/>
      <c r="G129" s="87" t="s">
        <v>26</v>
      </c>
      <c r="H129" s="76" t="s">
        <v>136</v>
      </c>
      <c r="I129" s="68" t="s">
        <v>141</v>
      </c>
      <c r="J129" s="68">
        <f aca="true" t="shared" si="47" ref="J129:J135">MID(F129,1,1)</f>
      </c>
      <c r="K129" s="68">
        <f aca="true" t="shared" si="48" ref="K129:K135">MID(F129,3,1)</f>
      </c>
      <c r="L129" s="2" t="str">
        <f aca="true" t="shared" si="49" ref="L129:M135">IF($J129&gt;$K129,MID($D129,1,SEARCH("-",$D129)-2),MID($D129,SEARCH("-",$D129)+1,10))</f>
        <v> Ghana</v>
      </c>
      <c r="M129" s="102" t="str">
        <f t="shared" si="49"/>
        <v> Ghana</v>
      </c>
      <c r="Q129" s="141"/>
      <c r="R129" s="141"/>
      <c r="S129" s="142"/>
      <c r="T129" s="142"/>
      <c r="U129" s="142"/>
    </row>
    <row r="130" spans="1:21" ht="17.25" thickBot="1" thickTop="1">
      <c r="A130" s="30">
        <v>51</v>
      </c>
      <c r="B130" s="31" t="s">
        <v>58</v>
      </c>
      <c r="C130" s="35">
        <v>40356</v>
      </c>
      <c r="D130" s="33" t="str">
        <f>CONCATENATE(P63," - ",P49)</f>
        <v>Germania - Inghilterra</v>
      </c>
      <c r="E130" s="36">
        <v>0.6666666666666666</v>
      </c>
      <c r="F130" s="111"/>
      <c r="G130" s="87" t="s">
        <v>27</v>
      </c>
      <c r="H130" s="76" t="s">
        <v>140</v>
      </c>
      <c r="I130" s="68" t="s">
        <v>137</v>
      </c>
      <c r="J130" s="68">
        <f t="shared" si="47"/>
      </c>
      <c r="K130" s="68">
        <f t="shared" si="48"/>
      </c>
      <c r="L130" s="2" t="str">
        <f t="shared" si="49"/>
        <v> Inghilter</v>
      </c>
      <c r="M130" s="102" t="str">
        <f t="shared" si="49"/>
        <v> Inghilter</v>
      </c>
      <c r="Q130" s="141"/>
      <c r="R130" s="141"/>
      <c r="S130" s="142"/>
      <c r="T130" s="142"/>
      <c r="U130" s="142"/>
    </row>
    <row r="131" spans="1:21" ht="17.25" thickBot="1" thickTop="1">
      <c r="A131" s="30">
        <v>52</v>
      </c>
      <c r="B131" s="31" t="s">
        <v>64</v>
      </c>
      <c r="C131" s="35">
        <v>40356</v>
      </c>
      <c r="D131" s="33" t="str">
        <f>CONCATENATE(P33," - ",P19)</f>
        <v>Argentina - Mexico</v>
      </c>
      <c r="E131" s="36">
        <v>0.8541666666666666</v>
      </c>
      <c r="F131" s="111"/>
      <c r="G131" s="87" t="s">
        <v>28</v>
      </c>
      <c r="H131" s="76" t="s">
        <v>138</v>
      </c>
      <c r="I131" s="68" t="s">
        <v>135</v>
      </c>
      <c r="J131" s="68">
        <f t="shared" si="47"/>
      </c>
      <c r="K131" s="68">
        <f t="shared" si="48"/>
      </c>
      <c r="L131" s="2" t="str">
        <f t="shared" si="49"/>
        <v> Mexico</v>
      </c>
      <c r="M131" s="102" t="str">
        <f t="shared" si="49"/>
        <v> Mexico</v>
      </c>
      <c r="Q131" s="141"/>
      <c r="R131" s="141"/>
      <c r="S131" s="142"/>
      <c r="T131" s="142"/>
      <c r="U131" s="142"/>
    </row>
    <row r="132" spans="1:21" ht="17.25" thickBot="1" thickTop="1">
      <c r="A132" s="30">
        <v>53</v>
      </c>
      <c r="B132" s="31" t="s">
        <v>62</v>
      </c>
      <c r="C132" s="35">
        <v>40357</v>
      </c>
      <c r="D132" s="33" t="str">
        <f>CONCATENATE(P78," - ",P94)</f>
        <v>E1 - F2</v>
      </c>
      <c r="E132" s="36">
        <v>0.6666666666666666</v>
      </c>
      <c r="F132" s="111"/>
      <c r="G132" s="87" t="s">
        <v>35</v>
      </c>
      <c r="H132" s="76" t="s">
        <v>142</v>
      </c>
      <c r="I132" s="68" t="s">
        <v>183</v>
      </c>
      <c r="J132" s="68">
        <f t="shared" si="47"/>
      </c>
      <c r="K132" s="68">
        <f t="shared" si="48"/>
      </c>
      <c r="L132" s="2" t="str">
        <f t="shared" si="49"/>
        <v> F2</v>
      </c>
      <c r="M132" s="102" t="str">
        <f t="shared" si="49"/>
        <v> F2</v>
      </c>
      <c r="Q132" s="141"/>
      <c r="R132" s="141"/>
      <c r="S132" s="142"/>
      <c r="T132" s="142"/>
      <c r="U132" s="142"/>
    </row>
    <row r="133" spans="1:21" ht="17.25" thickBot="1" thickTop="1">
      <c r="A133" s="30">
        <v>54</v>
      </c>
      <c r="B133" s="31" t="s">
        <v>64</v>
      </c>
      <c r="C133" s="32">
        <v>40357</v>
      </c>
      <c r="D133" s="33" t="str">
        <f>CONCATENATE(P108," - ",P123)</f>
        <v>G1 - H2</v>
      </c>
      <c r="E133" s="34">
        <v>0.8541666666666666</v>
      </c>
      <c r="F133" s="111"/>
      <c r="G133" s="88" t="s">
        <v>36</v>
      </c>
      <c r="H133" s="76" t="s">
        <v>145</v>
      </c>
      <c r="I133" s="68" t="s">
        <v>148</v>
      </c>
      <c r="J133" s="68">
        <f t="shared" si="47"/>
      </c>
      <c r="K133" s="68">
        <f t="shared" si="48"/>
      </c>
      <c r="L133" s="2" t="str">
        <f t="shared" si="49"/>
        <v> H2</v>
      </c>
      <c r="M133" s="102" t="str">
        <f t="shared" si="49"/>
        <v> H2</v>
      </c>
      <c r="Q133" s="141"/>
      <c r="R133" s="141"/>
      <c r="S133" s="142"/>
      <c r="T133" s="142"/>
      <c r="U133" s="142"/>
    </row>
    <row r="134" spans="1:21" ht="17.25" thickBot="1" thickTop="1">
      <c r="A134" s="30">
        <v>55</v>
      </c>
      <c r="B134" s="31" t="s">
        <v>55</v>
      </c>
      <c r="C134" s="35">
        <v>40358</v>
      </c>
      <c r="D134" s="33" t="str">
        <f>CONCATENATE(P93," - ",P79)</f>
        <v>F1 - E2</v>
      </c>
      <c r="E134" s="36">
        <v>0.6666666666666666</v>
      </c>
      <c r="F134" s="111"/>
      <c r="G134" s="87" t="s">
        <v>37</v>
      </c>
      <c r="H134" s="76" t="s">
        <v>144</v>
      </c>
      <c r="I134" s="68" t="s">
        <v>143</v>
      </c>
      <c r="J134" s="68">
        <f t="shared" si="47"/>
      </c>
      <c r="K134" s="68">
        <f t="shared" si="48"/>
      </c>
      <c r="L134" s="2" t="str">
        <f t="shared" si="49"/>
        <v> E2</v>
      </c>
      <c r="M134" s="102" t="str">
        <f t="shared" si="49"/>
        <v> E2</v>
      </c>
      <c r="Q134" s="141"/>
      <c r="R134" s="141"/>
      <c r="S134" s="142"/>
      <c r="T134" s="142"/>
      <c r="U134" s="142"/>
    </row>
    <row r="135" spans="1:21" ht="17.25" thickBot="1" thickTop="1">
      <c r="A135" s="30">
        <v>56</v>
      </c>
      <c r="B135" s="31" t="s">
        <v>54</v>
      </c>
      <c r="C135" s="32">
        <v>40358</v>
      </c>
      <c r="D135" s="33" t="str">
        <f>CONCATENATE(P122," - ",P109)</f>
        <v>H1 - G2</v>
      </c>
      <c r="E135" s="34">
        <v>0.8541666666666666</v>
      </c>
      <c r="F135" s="111"/>
      <c r="G135" s="89" t="s">
        <v>38</v>
      </c>
      <c r="H135" s="94" t="s">
        <v>147</v>
      </c>
      <c r="I135" s="90" t="s">
        <v>146</v>
      </c>
      <c r="J135" s="90">
        <f t="shared" si="47"/>
      </c>
      <c r="K135" s="90">
        <f t="shared" si="48"/>
      </c>
      <c r="L135" s="2" t="str">
        <f t="shared" si="49"/>
        <v> G2</v>
      </c>
      <c r="M135" s="102" t="str">
        <f t="shared" si="49"/>
        <v> G2</v>
      </c>
      <c r="Q135" s="141"/>
      <c r="R135" s="141"/>
      <c r="S135" s="142"/>
      <c r="T135" s="142"/>
      <c r="U135" s="142"/>
    </row>
    <row r="136" spans="13:21" ht="15.75" thickTop="1">
      <c r="M136" s="63"/>
      <c r="Q136" s="142"/>
      <c r="R136" s="142"/>
      <c r="S136" s="142"/>
      <c r="T136" s="142"/>
      <c r="U136" s="142"/>
    </row>
    <row r="137" spans="1:21" s="5" customFormat="1" ht="21">
      <c r="A137" s="145" t="s">
        <v>39</v>
      </c>
      <c r="B137" s="145"/>
      <c r="C137" s="145"/>
      <c r="D137" s="145"/>
      <c r="E137" s="145"/>
      <c r="F137" s="145"/>
      <c r="G137" s="4"/>
      <c r="H137" s="72"/>
      <c r="I137" s="4"/>
      <c r="K137" s="2"/>
      <c r="M137" s="6"/>
      <c r="P137" s="138"/>
      <c r="Q137" s="143"/>
      <c r="R137" s="143"/>
      <c r="S137" s="143"/>
      <c r="T137" s="143"/>
      <c r="U137" s="143"/>
    </row>
    <row r="138" spans="13:21" ht="15.75" thickBot="1">
      <c r="M138" s="63"/>
      <c r="Q138" s="142"/>
      <c r="R138" s="142"/>
      <c r="S138" s="142"/>
      <c r="T138" s="142"/>
      <c r="U138" s="142"/>
    </row>
    <row r="139" spans="1:21" s="24" customFormat="1" ht="17.25" thickBot="1" thickTop="1">
      <c r="A139" s="37" t="s">
        <v>68</v>
      </c>
      <c r="B139" s="37" t="s">
        <v>51</v>
      </c>
      <c r="C139" s="37" t="s">
        <v>69</v>
      </c>
      <c r="D139" s="37" t="s">
        <v>70</v>
      </c>
      <c r="E139" s="37" t="s">
        <v>52</v>
      </c>
      <c r="F139" s="119" t="s">
        <v>71</v>
      </c>
      <c r="G139" s="84" t="s">
        <v>171</v>
      </c>
      <c r="H139" s="160" t="s">
        <v>172</v>
      </c>
      <c r="I139" s="160"/>
      <c r="J139" s="160" t="s">
        <v>168</v>
      </c>
      <c r="K139" s="160"/>
      <c r="M139" s="100" t="s">
        <v>149</v>
      </c>
      <c r="P139" s="140"/>
      <c r="Q139" s="141"/>
      <c r="R139" s="141"/>
      <c r="S139" s="144"/>
      <c r="T139" s="144"/>
      <c r="U139" s="144"/>
    </row>
    <row r="140" spans="1:21" ht="17.25" thickBot="1" thickTop="1">
      <c r="A140" s="38">
        <v>57</v>
      </c>
      <c r="B140" s="39" t="s">
        <v>60</v>
      </c>
      <c r="C140" s="40">
        <v>40361</v>
      </c>
      <c r="D140" s="43" t="str">
        <f>CONCATENATE(M132," - ",M133)</f>
        <v> F2 -  H2</v>
      </c>
      <c r="E140" s="41">
        <v>0.6666666666666666</v>
      </c>
      <c r="F140" s="113"/>
      <c r="G140" s="91" t="s">
        <v>40</v>
      </c>
      <c r="H140" s="76" t="s">
        <v>150</v>
      </c>
      <c r="I140" s="68" t="s">
        <v>151</v>
      </c>
      <c r="J140" s="68">
        <f>MID(F140,1,1)</f>
      </c>
      <c r="K140" s="68">
        <f>MID(F140,3,1)</f>
      </c>
      <c r="M140" s="102">
        <f>IF(J140&gt;K140,M132,P133)</f>
        <v>0</v>
      </c>
      <c r="Q140" s="141"/>
      <c r="R140" s="141"/>
      <c r="S140" s="142"/>
      <c r="T140" s="142"/>
      <c r="U140" s="142"/>
    </row>
    <row r="141" spans="1:21" ht="17.25" thickBot="1" thickTop="1">
      <c r="A141" s="38">
        <v>58</v>
      </c>
      <c r="B141" s="39" t="s">
        <v>64</v>
      </c>
      <c r="C141" s="42">
        <v>40361</v>
      </c>
      <c r="D141" s="43" t="str">
        <f>CONCATENATE(M128," - ",M129)</f>
        <v> Corea del -  Ghana</v>
      </c>
      <c r="E141" s="44">
        <v>0.8541666666666666</v>
      </c>
      <c r="F141" s="113"/>
      <c r="G141" s="92" t="s">
        <v>41</v>
      </c>
      <c r="H141" s="76" t="s">
        <v>152</v>
      </c>
      <c r="I141" s="68" t="s">
        <v>153</v>
      </c>
      <c r="J141" s="68">
        <f>MID(F141,1,1)</f>
      </c>
      <c r="K141" s="68">
        <f>MID(F141,3,1)</f>
      </c>
      <c r="M141" s="102" t="str">
        <f>IF(J141&gt;K141,M128,M129)</f>
        <v> Ghana</v>
      </c>
      <c r="Q141" s="141"/>
      <c r="R141" s="141"/>
      <c r="S141" s="142"/>
      <c r="T141" s="142"/>
      <c r="U141" s="142"/>
    </row>
    <row r="142" spans="1:21" ht="17.25" thickBot="1" thickTop="1">
      <c r="A142" s="38">
        <v>59</v>
      </c>
      <c r="B142" s="39" t="s">
        <v>54</v>
      </c>
      <c r="C142" s="42">
        <v>40362</v>
      </c>
      <c r="D142" s="43" t="str">
        <f>CONCATENATE(M131," - ",M130)</f>
        <v> Mexico -  Inghilter</v>
      </c>
      <c r="E142" s="44">
        <v>0.6666666666666666</v>
      </c>
      <c r="F142" s="113"/>
      <c r="G142" s="92" t="s">
        <v>42</v>
      </c>
      <c r="H142" s="76" t="s">
        <v>154</v>
      </c>
      <c r="I142" s="68" t="s">
        <v>155</v>
      </c>
      <c r="J142" s="68">
        <f>MID(F142,1,1)</f>
      </c>
      <c r="K142" s="68">
        <f>MID(F142,3,1)</f>
      </c>
      <c r="M142" s="102" t="str">
        <f>IF(J142&gt;K142,M131,M130)</f>
        <v> Inghilter</v>
      </c>
      <c r="Q142" s="141"/>
      <c r="R142" s="141"/>
      <c r="S142" s="142"/>
      <c r="T142" s="142"/>
      <c r="U142" s="142"/>
    </row>
    <row r="143" spans="1:21" ht="17.25" thickBot="1" thickTop="1">
      <c r="A143" s="38">
        <v>60</v>
      </c>
      <c r="B143" s="39" t="s">
        <v>64</v>
      </c>
      <c r="C143" s="42">
        <v>40362</v>
      </c>
      <c r="D143" s="43" t="str">
        <f>CONCATENATE(M134," - ",M135)</f>
        <v> E2 -  G2</v>
      </c>
      <c r="E143" s="44">
        <v>0.8541666666666666</v>
      </c>
      <c r="F143" s="113"/>
      <c r="G143" s="93" t="s">
        <v>43</v>
      </c>
      <c r="H143" s="94" t="s">
        <v>156</v>
      </c>
      <c r="I143" s="90" t="s">
        <v>157</v>
      </c>
      <c r="J143" s="90">
        <f>MID(F143,1,1)</f>
      </c>
      <c r="K143" s="90">
        <f>MID(F143,3,1)</f>
      </c>
      <c r="M143" s="103" t="str">
        <f>IF(J143&gt;K143,M134,M135)</f>
        <v> G2</v>
      </c>
      <c r="Q143" s="141"/>
      <c r="R143" s="141"/>
      <c r="S143" s="142"/>
      <c r="T143" s="142"/>
      <c r="U143" s="142"/>
    </row>
    <row r="144" spans="13:21" ht="19.5" thickTop="1">
      <c r="M144" s="6"/>
      <c r="Q144" s="141"/>
      <c r="R144" s="141"/>
      <c r="S144" s="142"/>
      <c r="T144" s="142"/>
      <c r="U144" s="142"/>
    </row>
    <row r="145" spans="1:21" s="5" customFormat="1" ht="21">
      <c r="A145" s="145" t="s">
        <v>44</v>
      </c>
      <c r="B145" s="145"/>
      <c r="C145" s="145"/>
      <c r="D145" s="145"/>
      <c r="E145" s="145"/>
      <c r="F145" s="145"/>
      <c r="G145" s="4"/>
      <c r="H145" s="72"/>
      <c r="I145" s="4"/>
      <c r="K145" s="2"/>
      <c r="M145" s="6"/>
      <c r="P145" s="138"/>
      <c r="Q145" s="143"/>
      <c r="R145" s="143"/>
      <c r="S145" s="143"/>
      <c r="T145" s="143"/>
      <c r="U145" s="143"/>
    </row>
    <row r="146" spans="13:21" ht="15.75" thickBot="1">
      <c r="M146" s="63"/>
      <c r="Q146" s="142"/>
      <c r="R146" s="142"/>
      <c r="S146" s="142"/>
      <c r="T146" s="142"/>
      <c r="U146" s="142"/>
    </row>
    <row r="147" spans="1:21" s="24" customFormat="1" ht="17.25" thickBot="1" thickTop="1">
      <c r="A147" s="45" t="s">
        <v>68</v>
      </c>
      <c r="B147" s="45" t="s">
        <v>51</v>
      </c>
      <c r="C147" s="45" t="s">
        <v>69</v>
      </c>
      <c r="D147" s="45" t="s">
        <v>70</v>
      </c>
      <c r="E147" s="45" t="s">
        <v>52</v>
      </c>
      <c r="F147" s="120" t="s">
        <v>71</v>
      </c>
      <c r="G147" s="84" t="s">
        <v>171</v>
      </c>
      <c r="H147" s="160" t="s">
        <v>172</v>
      </c>
      <c r="I147" s="160"/>
      <c r="J147" s="160" t="s">
        <v>168</v>
      </c>
      <c r="K147" s="160"/>
      <c r="M147" s="101" t="s">
        <v>149</v>
      </c>
      <c r="N147" s="85" t="s">
        <v>162</v>
      </c>
      <c r="P147" s="140"/>
      <c r="Q147" s="141"/>
      <c r="R147" s="141"/>
      <c r="S147" s="144"/>
      <c r="T147" s="141"/>
      <c r="U147" s="141"/>
    </row>
    <row r="148" spans="1:21" ht="17.25" thickBot="1" thickTop="1">
      <c r="A148" s="46">
        <v>61</v>
      </c>
      <c r="B148" s="47" t="s">
        <v>54</v>
      </c>
      <c r="C148" s="48">
        <v>40365</v>
      </c>
      <c r="D148" s="51" t="str">
        <f>CONCATENATE(M141," - ",M140)</f>
        <v> Ghana - 0</v>
      </c>
      <c r="E148" s="49">
        <v>0.8541666666666666</v>
      </c>
      <c r="F148" s="113"/>
      <c r="G148" s="95" t="s">
        <v>45</v>
      </c>
      <c r="H148" s="76" t="s">
        <v>158</v>
      </c>
      <c r="I148" s="68" t="s">
        <v>159</v>
      </c>
      <c r="J148" s="68">
        <f>MID(F148,1,1)</f>
      </c>
      <c r="K148" s="68">
        <f>MID(F148,3,1)</f>
      </c>
      <c r="M148" s="104">
        <f>IF(J148&gt;K148,M141,M140)</f>
        <v>0</v>
      </c>
      <c r="N148" s="105" t="str">
        <f>IF(J148&gt;K148,M140,M141)</f>
        <v> Ghana</v>
      </c>
      <c r="Q148" s="141"/>
      <c r="R148" s="141"/>
      <c r="S148" s="142"/>
      <c r="T148" s="141"/>
      <c r="U148" s="141"/>
    </row>
    <row r="149" spans="1:21" ht="17.25" thickBot="1" thickTop="1">
      <c r="A149" s="46">
        <v>62</v>
      </c>
      <c r="B149" s="47" t="s">
        <v>62</v>
      </c>
      <c r="C149" s="50">
        <v>40366</v>
      </c>
      <c r="D149" s="51" t="str">
        <f>CONCATENATE(M142," - ",M143)</f>
        <v> Inghilter -  G2</v>
      </c>
      <c r="E149" s="52">
        <v>0.8541666666666666</v>
      </c>
      <c r="F149" s="113"/>
      <c r="G149" s="96" t="s">
        <v>46</v>
      </c>
      <c r="H149" s="94" t="s">
        <v>160</v>
      </c>
      <c r="I149" s="90" t="s">
        <v>161</v>
      </c>
      <c r="J149" s="90">
        <f>MID(F149,1,1)</f>
      </c>
      <c r="K149" s="90">
        <f>MID(F149,3,1)</f>
      </c>
      <c r="M149" s="106" t="str">
        <f>IF(J149&gt;K149,M142,M143)</f>
        <v> G2</v>
      </c>
      <c r="N149" s="107" t="str">
        <f>IF(J149&gt;K149,M143,M142)</f>
        <v> Inghilter</v>
      </c>
      <c r="Q149" s="141"/>
      <c r="R149" s="141"/>
      <c r="S149" s="142"/>
      <c r="T149" s="141"/>
      <c r="U149" s="141"/>
    </row>
    <row r="150" spans="13:21" ht="15.75" thickTop="1">
      <c r="M150" s="63"/>
      <c r="Q150" s="142"/>
      <c r="R150" s="142"/>
      <c r="S150" s="142"/>
      <c r="T150" s="142"/>
      <c r="U150" s="142"/>
    </row>
    <row r="151" spans="1:21" s="5" customFormat="1" ht="21">
      <c r="A151" s="145" t="s">
        <v>47</v>
      </c>
      <c r="B151" s="145"/>
      <c r="C151" s="145"/>
      <c r="D151" s="145"/>
      <c r="E151" s="145"/>
      <c r="F151" s="145"/>
      <c r="G151" s="4"/>
      <c r="H151" s="75"/>
      <c r="I151" s="2"/>
      <c r="K151" s="2"/>
      <c r="M151" s="6"/>
      <c r="P151" s="138"/>
      <c r="Q151" s="143"/>
      <c r="R151" s="143"/>
      <c r="S151" s="143"/>
      <c r="T151" s="143"/>
      <c r="U151" s="143"/>
    </row>
    <row r="152" spans="13:21" ht="15.75" thickBot="1">
      <c r="M152" s="63"/>
      <c r="Q152" s="142"/>
      <c r="R152" s="142"/>
      <c r="S152" s="142"/>
      <c r="T152" s="142"/>
      <c r="U152" s="142"/>
    </row>
    <row r="153" spans="1:21" s="24" customFormat="1" ht="17.25" thickBot="1" thickTop="1">
      <c r="A153" s="53" t="s">
        <v>68</v>
      </c>
      <c r="B153" s="53" t="s">
        <v>51</v>
      </c>
      <c r="C153" s="53" t="s">
        <v>69</v>
      </c>
      <c r="D153" s="53" t="s">
        <v>70</v>
      </c>
      <c r="E153" s="53" t="s">
        <v>52</v>
      </c>
      <c r="F153" s="121" t="s">
        <v>71</v>
      </c>
      <c r="G153" s="84" t="s">
        <v>171</v>
      </c>
      <c r="H153" s="160" t="s">
        <v>172</v>
      </c>
      <c r="I153" s="160"/>
      <c r="J153" s="160" t="s">
        <v>168</v>
      </c>
      <c r="K153" s="160"/>
      <c r="M153" s="100" t="s">
        <v>149</v>
      </c>
      <c r="P153" s="140"/>
      <c r="Q153" s="141"/>
      <c r="R153" s="141"/>
      <c r="S153" s="144"/>
      <c r="T153" s="144"/>
      <c r="U153" s="144"/>
    </row>
    <row r="154" spans="1:21" ht="17.25" thickBot="1" thickTop="1">
      <c r="A154" s="54">
        <v>63</v>
      </c>
      <c r="B154" s="55" t="s">
        <v>60</v>
      </c>
      <c r="C154" s="56">
        <v>40369</v>
      </c>
      <c r="D154" s="64" t="str">
        <f>CONCATENATE(N148," - ",N149)</f>
        <v> Ghana -  Inghilter</v>
      </c>
      <c r="E154" s="57">
        <v>0.8541666666666666</v>
      </c>
      <c r="F154" s="113"/>
      <c r="G154" s="97" t="s">
        <v>48</v>
      </c>
      <c r="H154" s="94" t="s">
        <v>163</v>
      </c>
      <c r="I154" s="90" t="s">
        <v>164</v>
      </c>
      <c r="J154" s="90">
        <f>MID(F154,1,1)</f>
      </c>
      <c r="K154" s="98">
        <f>MID(F154,3,1)</f>
      </c>
      <c r="M154" s="103" t="str">
        <f>IF(J154&gt;K154,N148,N149)</f>
        <v> Inghilter</v>
      </c>
      <c r="Q154" s="141"/>
      <c r="R154" s="141"/>
      <c r="S154" s="142"/>
      <c r="T154" s="142"/>
      <c r="U154" s="142"/>
    </row>
    <row r="155" spans="13:21" ht="15.75" thickTop="1">
      <c r="M155" s="63"/>
      <c r="Q155" s="142"/>
      <c r="R155" s="142"/>
      <c r="S155" s="142"/>
      <c r="T155" s="142"/>
      <c r="U155" s="142"/>
    </row>
    <row r="156" spans="1:21" s="5" customFormat="1" ht="21">
      <c r="A156" s="145" t="s">
        <v>49</v>
      </c>
      <c r="B156" s="145"/>
      <c r="C156" s="145"/>
      <c r="D156" s="145"/>
      <c r="E156" s="145"/>
      <c r="F156" s="145"/>
      <c r="G156" s="4"/>
      <c r="H156" s="75"/>
      <c r="I156" s="2"/>
      <c r="K156" s="2"/>
      <c r="M156" s="6"/>
      <c r="P156" s="138"/>
      <c r="Q156" s="143"/>
      <c r="R156" s="143"/>
      <c r="S156" s="143"/>
      <c r="T156" s="143"/>
      <c r="U156" s="143"/>
    </row>
    <row r="157" spans="13:21" ht="15.75" thickBot="1">
      <c r="M157" s="63"/>
      <c r="Q157" s="142"/>
      <c r="R157" s="142"/>
      <c r="S157" s="142"/>
      <c r="T157" s="142"/>
      <c r="U157" s="142"/>
    </row>
    <row r="158" spans="1:21" s="24" customFormat="1" ht="17.25" thickBot="1" thickTop="1">
      <c r="A158" s="58" t="s">
        <v>68</v>
      </c>
      <c r="B158" s="58" t="s">
        <v>51</v>
      </c>
      <c r="C158" s="58" t="s">
        <v>69</v>
      </c>
      <c r="D158" s="58" t="s">
        <v>70</v>
      </c>
      <c r="E158" s="58" t="s">
        <v>52</v>
      </c>
      <c r="F158" s="122" t="s">
        <v>71</v>
      </c>
      <c r="G158" s="84" t="s">
        <v>171</v>
      </c>
      <c r="H158" s="160" t="s">
        <v>172</v>
      </c>
      <c r="I158" s="160"/>
      <c r="J158" s="160" t="s">
        <v>168</v>
      </c>
      <c r="K158" s="160"/>
      <c r="M158" s="100" t="s">
        <v>149</v>
      </c>
      <c r="P158" s="140"/>
      <c r="Q158" s="141"/>
      <c r="R158" s="141"/>
      <c r="S158" s="144"/>
      <c r="T158" s="144"/>
      <c r="U158" s="144"/>
    </row>
    <row r="159" spans="1:21" ht="17.25" thickBot="1" thickTop="1">
      <c r="A159" s="59">
        <v>64</v>
      </c>
      <c r="B159" s="60" t="s">
        <v>64</v>
      </c>
      <c r="C159" s="61">
        <v>40370</v>
      </c>
      <c r="D159" s="65" t="str">
        <f>CONCATENATE(M148," - ",M149)</f>
        <v>0 -  G2</v>
      </c>
      <c r="E159" s="62">
        <v>0.8541666666666666</v>
      </c>
      <c r="F159" s="123"/>
      <c r="G159" s="99" t="s">
        <v>50</v>
      </c>
      <c r="H159" s="94" t="s">
        <v>165</v>
      </c>
      <c r="I159" s="90" t="s">
        <v>166</v>
      </c>
      <c r="J159" s="90">
        <f>MID(F159,1,1)</f>
      </c>
      <c r="K159" s="98">
        <f>MID(F159,3,1)</f>
      </c>
      <c r="M159" s="103" t="str">
        <f>IF(J159&gt;K159,M148,M149)</f>
        <v> G2</v>
      </c>
      <c r="Q159" s="141"/>
      <c r="R159" s="141"/>
      <c r="S159" s="142"/>
      <c r="T159" s="142"/>
      <c r="U159" s="142"/>
    </row>
    <row r="160" spans="17:21" ht="15.75" thickTop="1">
      <c r="Q160" s="142"/>
      <c r="R160" s="142"/>
      <c r="S160" s="142"/>
      <c r="T160" s="142"/>
      <c r="U160" s="142"/>
    </row>
    <row r="162" ht="15.75" customHeight="1" thickBot="1"/>
    <row r="163" spans="4:15" ht="15" customHeight="1">
      <c r="D163" s="165" t="s">
        <v>167</v>
      </c>
      <c r="E163" s="166"/>
      <c r="F163" s="167"/>
      <c r="M163" s="152" t="str">
        <f>M159</f>
        <v> G2</v>
      </c>
      <c r="N163" s="153"/>
      <c r="O163" s="154"/>
    </row>
    <row r="164" spans="4:15" ht="15.75" customHeight="1" thickBot="1">
      <c r="D164" s="168"/>
      <c r="E164" s="169"/>
      <c r="F164" s="170"/>
      <c r="M164" s="155"/>
      <c r="N164" s="156"/>
      <c r="O164" s="157"/>
    </row>
    <row r="170" ht="15.75" thickBot="1"/>
    <row r="171" ht="15.75" thickBot="1">
      <c r="B171" s="112" t="str">
        <f>$P$18</f>
        <v>Uruguay</v>
      </c>
    </row>
    <row r="172" ht="15.75" thickBot="1">
      <c r="D172" s="112" t="str">
        <f>$M$128</f>
        <v> Corea del</v>
      </c>
    </row>
    <row r="173" spans="2:4" ht="15.75" thickBot="1">
      <c r="B173" s="112" t="str">
        <f>$P$34</f>
        <v>Corea del Sud</v>
      </c>
      <c r="C173" s="110"/>
      <c r="D173" s="110"/>
    </row>
    <row r="174" ht="15.75" thickBot="1">
      <c r="F174" s="112" t="str">
        <f>$M$141</f>
        <v> Ghana</v>
      </c>
    </row>
    <row r="175" ht="15.75" thickBot="1">
      <c r="B175" s="112" t="str">
        <f>$P$48</f>
        <v>USA</v>
      </c>
    </row>
    <row r="176" ht="15.75" thickBot="1">
      <c r="D176" s="112" t="str">
        <f>$M$129</f>
        <v> Ghana</v>
      </c>
    </row>
    <row r="177" ht="15.75" thickBot="1">
      <c r="B177" s="112" t="str">
        <f>$P$64</f>
        <v>Ghana</v>
      </c>
    </row>
    <row r="178" ht="15.75" thickBot="1"/>
    <row r="179" spans="2:13" ht="15.75" thickBot="1">
      <c r="B179" s="112" t="str">
        <f>$P$63</f>
        <v>Germania</v>
      </c>
      <c r="M179" s="112">
        <f>$M$148</f>
        <v>0</v>
      </c>
    </row>
    <row r="180" ht="15.75" thickBot="1">
      <c r="D180" s="112" t="str">
        <f>$M$130</f>
        <v> Inghilter</v>
      </c>
    </row>
    <row r="181" ht="15.75" thickBot="1">
      <c r="B181" s="112" t="str">
        <f>$P$49</f>
        <v>Inghilterra</v>
      </c>
    </row>
    <row r="182" ht="15.75" thickBot="1">
      <c r="F182" s="112" t="str">
        <f>$M$142</f>
        <v> Inghilter</v>
      </c>
    </row>
    <row r="183" ht="15.75" thickBot="1">
      <c r="B183" s="112" t="str">
        <f>$P$33</f>
        <v>Argentina</v>
      </c>
    </row>
    <row r="184" ht="15.75" thickBot="1">
      <c r="D184" s="112" t="str">
        <f>$M$131</f>
        <v> Mexico</v>
      </c>
    </row>
    <row r="185" ht="15.75" thickBot="1">
      <c r="B185" s="112" t="str">
        <f>$P$19</f>
        <v>Mexico</v>
      </c>
    </row>
    <row r="186" spans="14:16" ht="34.5" thickBot="1">
      <c r="N186" s="171" t="str">
        <f>$M$159</f>
        <v> G2</v>
      </c>
      <c r="O186" s="172"/>
      <c r="P186" s="173"/>
    </row>
    <row r="187" ht="15.75" thickBot="1">
      <c r="B187" s="112" t="str">
        <f>$P$78</f>
        <v>E1</v>
      </c>
    </row>
    <row r="188" ht="15.75" thickBot="1">
      <c r="D188" s="112" t="str">
        <f>$M$132</f>
        <v> F2</v>
      </c>
    </row>
    <row r="189" ht="15.75" thickBot="1">
      <c r="B189" s="112" t="str">
        <f>$P$94</f>
        <v>F2</v>
      </c>
    </row>
    <row r="190" spans="6:12" ht="15.75" thickBot="1">
      <c r="F190" s="112">
        <f>$M$140</f>
        <v>0</v>
      </c>
      <c r="G190" s="112">
        <f aca="true" t="shared" si="50" ref="G190:L190">$M$140</f>
        <v>0</v>
      </c>
      <c r="H190" s="112">
        <f t="shared" si="50"/>
        <v>0</v>
      </c>
      <c r="I190" s="112">
        <f t="shared" si="50"/>
        <v>0</v>
      </c>
      <c r="J190" s="112">
        <f t="shared" si="50"/>
        <v>0</v>
      </c>
      <c r="K190" s="112">
        <f t="shared" si="50"/>
        <v>0</v>
      </c>
      <c r="L190" s="112">
        <f t="shared" si="50"/>
        <v>0</v>
      </c>
    </row>
    <row r="191" ht="15.75" thickBot="1">
      <c r="B191" s="112" t="str">
        <f>$P$108</f>
        <v>G1</v>
      </c>
    </row>
    <row r="192" spans="4:13" ht="15.75" thickBot="1">
      <c r="D192" s="112" t="str">
        <f>$M$133</f>
        <v> H2</v>
      </c>
      <c r="M192" s="112" t="str">
        <f>$M$149</f>
        <v> G2</v>
      </c>
    </row>
    <row r="193" ht="15.75" thickBot="1">
      <c r="B193" s="112" t="str">
        <f>$P$123</f>
        <v>H2</v>
      </c>
    </row>
    <row r="194" ht="15.75" thickBot="1"/>
    <row r="195" ht="15.75" thickBot="1">
      <c r="B195" s="112" t="str">
        <f>$P$93</f>
        <v>F1</v>
      </c>
    </row>
    <row r="196" ht="15.75" thickBot="1">
      <c r="D196" s="112" t="str">
        <f>$M$134</f>
        <v> E2</v>
      </c>
    </row>
    <row r="197" ht="15.75" thickBot="1">
      <c r="B197" s="112" t="str">
        <f>$P$79</f>
        <v>E2</v>
      </c>
    </row>
    <row r="198" ht="15.75" thickBot="1">
      <c r="F198" s="112" t="str">
        <f>$M$143</f>
        <v> G2</v>
      </c>
    </row>
    <row r="199" ht="15.75" thickBot="1">
      <c r="B199" s="112" t="str">
        <f>$P$122</f>
        <v>H1</v>
      </c>
    </row>
    <row r="200" ht="15.75" thickBot="1">
      <c r="D200" s="112" t="str">
        <f>$M$135</f>
        <v> G2</v>
      </c>
    </row>
    <row r="201" ht="15.75" thickBot="1">
      <c r="B201" s="112" t="str">
        <f>$P$109</f>
        <v>G2</v>
      </c>
    </row>
  </sheetData>
  <sheetProtection/>
  <mergeCells count="68">
    <mergeCell ref="N186:P186"/>
    <mergeCell ref="G13:H13"/>
    <mergeCell ref="I13:J13"/>
    <mergeCell ref="K13:L13"/>
    <mergeCell ref="G28:H28"/>
    <mergeCell ref="I28:J28"/>
    <mergeCell ref="K28:L28"/>
    <mergeCell ref="G88:H88"/>
    <mergeCell ref="I88:J88"/>
    <mergeCell ref="K88:L88"/>
    <mergeCell ref="G43:H43"/>
    <mergeCell ref="I43:J43"/>
    <mergeCell ref="K43:L43"/>
    <mergeCell ref="G58:H58"/>
    <mergeCell ref="I58:J58"/>
    <mergeCell ref="K58:L58"/>
    <mergeCell ref="G117:H117"/>
    <mergeCell ref="I117:J117"/>
    <mergeCell ref="K117:L117"/>
    <mergeCell ref="D163:F164"/>
    <mergeCell ref="H158:I158"/>
    <mergeCell ref="J127:K127"/>
    <mergeCell ref="J139:K139"/>
    <mergeCell ref="J147:K147"/>
    <mergeCell ref="J153:K153"/>
    <mergeCell ref="J158:K158"/>
    <mergeCell ref="P63:R63"/>
    <mergeCell ref="P64:R64"/>
    <mergeCell ref="G103:H103"/>
    <mergeCell ref="I103:J103"/>
    <mergeCell ref="K103:L103"/>
    <mergeCell ref="G73:H73"/>
    <mergeCell ref="I73:J73"/>
    <mergeCell ref="K73:L73"/>
    <mergeCell ref="P93:R93"/>
    <mergeCell ref="P78:R78"/>
    <mergeCell ref="P18:R18"/>
    <mergeCell ref="P19:R19"/>
    <mergeCell ref="P48:R48"/>
    <mergeCell ref="P49:R49"/>
    <mergeCell ref="P33:R33"/>
    <mergeCell ref="P34:R34"/>
    <mergeCell ref="H139:I139"/>
    <mergeCell ref="H147:I147"/>
    <mergeCell ref="H153:I153"/>
    <mergeCell ref="H127:I127"/>
    <mergeCell ref="M163:O164"/>
    <mergeCell ref="P108:R108"/>
    <mergeCell ref="P109:R109"/>
    <mergeCell ref="P122:R122"/>
    <mergeCell ref="P123:R123"/>
    <mergeCell ref="P79:R79"/>
    <mergeCell ref="A101:F101"/>
    <mergeCell ref="A115:F115"/>
    <mergeCell ref="A156:F156"/>
    <mergeCell ref="A125:F125"/>
    <mergeCell ref="A137:F137"/>
    <mergeCell ref="A145:F145"/>
    <mergeCell ref="A151:F151"/>
    <mergeCell ref="A86:F86"/>
    <mergeCell ref="P94:R94"/>
    <mergeCell ref="A41:F41"/>
    <mergeCell ref="A56:F56"/>
    <mergeCell ref="A71:F71"/>
    <mergeCell ref="A1:F4"/>
    <mergeCell ref="A6:F8"/>
    <mergeCell ref="A11:F11"/>
    <mergeCell ref="A26:F26"/>
  </mergeCells>
  <hyperlinks>
    <hyperlink ref="A6" r:id="rId1" display="www.calcioalpallone.com"/>
  </hyperlinks>
  <printOptions/>
  <pageMargins left="0" right="0" top="0" bottom="0.389763779527559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Calcio al Pallone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Mondiali SudAfrica 2010</dc:title>
  <dc:subject>Calendario Mondiali SudAfrica 2010</dc:subject>
  <dc:creator>Calcio al Pallone</dc:creator>
  <cp:keywords>mondiali,sud africa,sudafrica,mondiali 2010,calcio</cp:keywords>
  <dc:description/>
  <cp:lastModifiedBy>Luca.Cassioli</cp:lastModifiedBy>
  <cp:lastPrinted>2010-02-17T10:34:50Z</cp:lastPrinted>
  <dcterms:created xsi:type="dcterms:W3CDTF">2010-02-15T16:31:42Z</dcterms:created>
  <dcterms:modified xsi:type="dcterms:W3CDTF">2010-06-24T07:14:51Z</dcterms:modified>
  <cp:category>calcio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